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01_市長部局\16_財政部\01_財政課\01_財政係\30_新公会計制度\R3年度（R2年度決算分）\07_HP更新\"/>
    </mc:Choice>
  </mc:AlternateContent>
  <xr:revisionPtr revIDLastSave="0" documentId="13_ncr:1_{13370985-68F2-4493-89E7-4707EB3FF1D7}" xr6:coauthVersionLast="47" xr6:coauthVersionMax="47" xr10:uidLastSave="{00000000-0000-0000-0000-000000000000}"/>
  <bookViews>
    <workbookView xWindow="-110" yWindow="-110" windowWidth="22780" windowHeight="14660" firstSheet="7" activeTab="11" xr2:uid="{00000000-000D-0000-FFFF-FFFF00000000}"/>
  </bookViews>
  <sheets>
    <sheet name="引当金の明細" sheetId="14" r:id="rId1"/>
    <sheet name="基金の明細" sheetId="15" r:id="rId2"/>
    <sheet name="財源の明細" sheetId="16" r:id="rId3"/>
    <sheet name="地方債等（借入先別）の明細" sheetId="22" r:id="rId4"/>
    <sheet name="地方債等（返済期間別）の明細" sheetId="23" r:id="rId5"/>
    <sheet name="地方債等（利率別）の明細" sheetId="24" r:id="rId6"/>
    <sheet name="長期延滞債権の明細" sheetId="17" r:id="rId7"/>
    <sheet name="投資及び出資金の明細" sheetId="18" r:id="rId8"/>
    <sheet name="補助金等の明細" sheetId="19" r:id="rId9"/>
    <sheet name="未収金の明細" sheetId="20" r:id="rId10"/>
    <sheet name="有形固定資産に係る行政目的別の明細" sheetId="25" r:id="rId11"/>
    <sheet name="有形固定資産の明細" sheetId="21" r:id="rId12"/>
  </sheets>
  <definedNames>
    <definedName name="_xlnm.Print_Area" localSheetId="3">'地方債等（借入先別）の明細'!$A$1:$K$19</definedName>
    <definedName name="_xlnm.Print_Area" localSheetId="7">投資及び出資金の明細!$A:$K</definedName>
    <definedName name="_xlnm.Print_Area" localSheetId="8">補助金等の明細!$A$1:$E$36</definedName>
    <definedName name="_xlnm.Print_Titles" localSheetId="10">有形固定資産に係る行政目的別の明細!$1:$5</definedName>
    <definedName name="_xlnm.Print_Titles" localSheetId="11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4" l="1"/>
  <c r="A5" i="23"/>
  <c r="J19" i="22"/>
  <c r="I19" i="22"/>
  <c r="H19" i="22"/>
  <c r="F19" i="22"/>
  <c r="E19" i="22"/>
  <c r="D19" i="22"/>
  <c r="B19" i="22"/>
  <c r="G18" i="22"/>
  <c r="D18" i="22"/>
  <c r="B18" i="22"/>
  <c r="G17" i="22"/>
  <c r="G16" i="22"/>
  <c r="G15" i="22"/>
  <c r="G14" i="22"/>
  <c r="G13" i="22"/>
  <c r="C13" i="22"/>
  <c r="C19" i="22" s="1"/>
  <c r="B13" i="22"/>
  <c r="G12" i="22"/>
  <c r="G11" i="22"/>
  <c r="G10" i="22"/>
  <c r="G9" i="22"/>
  <c r="G8" i="22"/>
  <c r="G19" i="22" s="1"/>
  <c r="C25" i="20" l="1"/>
  <c r="C26" i="20" s="1"/>
  <c r="B25" i="20"/>
  <c r="B26" i="20" s="1"/>
  <c r="D19" i="19" l="1"/>
  <c r="D35" i="19" s="1"/>
  <c r="D9" i="19"/>
  <c r="D36" i="19" l="1"/>
  <c r="D37" i="19" s="1"/>
  <c r="J40" i="18"/>
  <c r="B40" i="18"/>
  <c r="G39" i="18"/>
  <c r="D39" i="18"/>
  <c r="C39" i="18"/>
  <c r="E39" i="18" s="1"/>
  <c r="H39" i="18" s="1"/>
  <c r="H38" i="18"/>
  <c r="G38" i="18"/>
  <c r="E38" i="18"/>
  <c r="G37" i="18"/>
  <c r="E37" i="18"/>
  <c r="H37" i="18" s="1"/>
  <c r="G36" i="18"/>
  <c r="E36" i="18"/>
  <c r="H36" i="18" s="1"/>
  <c r="G35" i="18"/>
  <c r="E35" i="18"/>
  <c r="H35" i="18" s="1"/>
  <c r="H34" i="18"/>
  <c r="G34" i="18"/>
  <c r="E34" i="18"/>
  <c r="G33" i="18"/>
  <c r="H33" i="18" s="1"/>
  <c r="E33" i="18"/>
  <c r="G32" i="18"/>
  <c r="E32" i="18"/>
  <c r="H32" i="18" s="1"/>
  <c r="G31" i="18"/>
  <c r="E31" i="18"/>
  <c r="H31" i="18" s="1"/>
  <c r="H30" i="18"/>
  <c r="G30" i="18"/>
  <c r="E30" i="18"/>
  <c r="G29" i="18"/>
  <c r="E29" i="18"/>
  <c r="H29" i="18" s="1"/>
  <c r="G28" i="18"/>
  <c r="E28" i="18"/>
  <c r="H28" i="18" s="1"/>
  <c r="G27" i="18"/>
  <c r="E27" i="18"/>
  <c r="H27" i="18" s="1"/>
  <c r="H26" i="18"/>
  <c r="G26" i="18"/>
  <c r="E26" i="18"/>
  <c r="G25" i="18"/>
  <c r="H25" i="18" s="1"/>
  <c r="E25" i="18"/>
  <c r="G24" i="18"/>
  <c r="E24" i="18"/>
  <c r="H24" i="18" s="1"/>
  <c r="G23" i="18"/>
  <c r="E23" i="18"/>
  <c r="H23" i="18" s="1"/>
  <c r="B19" i="18"/>
  <c r="G17" i="18"/>
  <c r="E17" i="18"/>
  <c r="H17" i="18" s="1"/>
  <c r="H16" i="18"/>
  <c r="E16" i="18"/>
  <c r="E15" i="18"/>
  <c r="H15" i="18" s="1"/>
  <c r="H14" i="18"/>
  <c r="F14" i="18"/>
  <c r="E14" i="18"/>
  <c r="B14" i="18"/>
  <c r="H13" i="18"/>
  <c r="E13" i="18"/>
  <c r="B13" i="18"/>
  <c r="E9" i="18"/>
  <c r="C9" i="18"/>
  <c r="B7" i="18"/>
  <c r="B9" i="18" s="1"/>
  <c r="F7" i="18" l="1"/>
  <c r="F9" i="18" s="1"/>
  <c r="D7" i="18"/>
  <c r="D9" i="18" l="1"/>
  <c r="G7" i="18"/>
  <c r="G9" i="18" s="1"/>
  <c r="C21" i="17" l="1"/>
  <c r="C22" i="17" s="1"/>
  <c r="B21" i="17"/>
  <c r="B9" i="17"/>
  <c r="B22" i="17" s="1"/>
  <c r="E30" i="16" l="1"/>
  <c r="E29" i="16"/>
  <c r="E33" i="16" s="1"/>
  <c r="E28" i="16"/>
  <c r="E34" i="16" s="1"/>
  <c r="E6" i="16"/>
  <c r="E23" i="16" s="1"/>
  <c r="E35" i="16" s="1"/>
  <c r="E21" i="15" l="1"/>
  <c r="D21" i="15"/>
  <c r="C21" i="15"/>
  <c r="B21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21" i="15" s="1"/>
  <c r="E15" i="14" l="1"/>
  <c r="D15" i="14"/>
  <c r="C15" i="14"/>
  <c r="B15" i="14"/>
  <c r="F11" i="14"/>
  <c r="F9" i="14"/>
  <c r="F7" i="14"/>
  <c r="F15" i="14" s="1"/>
</calcChain>
</file>

<file path=xl/sharedStrings.xml><?xml version="1.0" encoding="utf-8"?>
<sst xmlns="http://schemas.openxmlformats.org/spreadsheetml/2006/main" count="510" uniqueCount="265">
  <si>
    <t>引当金の明細</t>
  </si>
  <si>
    <t>自治体名：袋井市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</si>
  <si>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</si>
  <si>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</si>
  <si>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</si>
  <si>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</si>
  <si>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</si>
  <si>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</si>
  <si>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</si>
  <si>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</si>
  <si>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一般会計　賞与等引当金</t>
    <rPh sb="0" eb="2">
      <t>イッパン</t>
    </rPh>
    <rPh sb="2" eb="4">
      <t>カイケイ</t>
    </rPh>
    <rPh sb="5" eb="7">
      <t>ショウヨ</t>
    </rPh>
    <rPh sb="7" eb="8">
      <t>トウ</t>
    </rPh>
    <rPh sb="8" eb="10">
      <t>ヒキアテ</t>
    </rPh>
    <rPh sb="10" eb="11">
      <t>キン</t>
    </rPh>
    <phoneticPr fontId="3"/>
  </si>
  <si>
    <t>一般会計　退職手当引当金</t>
    <rPh sb="0" eb="2">
      <t>イッパン</t>
    </rPh>
    <rPh sb="2" eb="4">
      <t>カイケイ</t>
    </rPh>
    <rPh sb="5" eb="7">
      <t>タイショク</t>
    </rPh>
    <rPh sb="7" eb="9">
      <t>テアテ</t>
    </rPh>
    <rPh sb="9" eb="11">
      <t>ヒキアテ</t>
    </rPh>
    <rPh sb="11" eb="12">
      <t>キン</t>
    </rPh>
    <phoneticPr fontId="3"/>
  </si>
  <si>
    <t>一般会計　徴収不能引当金</t>
    <rPh sb="0" eb="2">
      <t>イッパン</t>
    </rPh>
    <phoneticPr fontId="3"/>
  </si>
  <si>
    <t>(単位：円)</t>
    <rPh sb="4" eb="5">
      <t>エン</t>
    </rPh>
    <phoneticPr fontId="3"/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</si>
  <si>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</si>
  <si>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</si>
  <si>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</si>
  <si>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</si>
  <si>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</si>
  <si>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</si>
  <si>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</si>
  <si>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</si>
  <si>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</si>
  <si>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</si>
  <si>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</si>
  <si>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</si>
  <si>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</si>
  <si>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ふるさと・水と土基金</t>
    <rPh sb="5" eb="6">
      <t>ミズ</t>
    </rPh>
    <rPh sb="7" eb="8">
      <t>ツチ</t>
    </rPh>
    <rPh sb="8" eb="10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</si>
  <si>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</si>
  <si>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地域振興基金</t>
    <rPh sb="0" eb="2">
      <t>チイキ</t>
    </rPh>
    <rPh sb="2" eb="4">
      <t>シンコウ</t>
    </rPh>
    <rPh sb="4" eb="6">
      <t>キキン</t>
    </rPh>
    <phoneticPr fontId="4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</si>
  <si>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</si>
  <si>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</si>
  <si>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3"/>
  </si>
  <si>
    <t>墓地事業基金</t>
    <rPh sb="0" eb="2">
      <t>ボチ</t>
    </rPh>
    <rPh sb="2" eb="4">
      <t>ジギョウ</t>
    </rPh>
    <rPh sb="4" eb="6">
      <t>キキン</t>
    </rPh>
    <phoneticPr fontId="3"/>
  </si>
  <si>
    <t>財源の明細</t>
  </si>
  <si>
    <t>会計</t>
  </si>
  <si>
    <t>財源の内容</t>
  </si>
  <si>
    <t>金額</t>
  </si>
  <si>
    <t>一般会計</t>
  </si>
  <si>
    <t>税収等</t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</si>
  <si>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</si>
  <si>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</si>
  <si>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</si>
  <si>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</si>
  <si>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</si>
  <si>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</si>
  <si>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</si>
  <si>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</si>
  <si>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</si>
  <si>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</si>
  <si>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</si>
  <si>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</si>
  <si>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</si>
  <si>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</si>
  <si>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</si>
  <si>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小計</t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</si>
  <si>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</si>
  <si>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</si>
  <si>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</si>
  <si>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トウ</t>
    </rPh>
    <rPh sb="5" eb="8">
      <t>シシュツキン</t>
    </rPh>
    <phoneticPr fontId="3"/>
  </si>
  <si>
    <t>計</t>
  </si>
  <si>
    <t>経常的_x000D_
補助金</t>
  </si>
  <si>
    <t>（単位：円）</t>
  </si>
  <si>
    <t>-</t>
  </si>
  <si>
    <t>地方債等（借入先別）の明細</t>
  </si>
  <si>
    <t>自治体名：袋井市</t>
    <rPh sb="5" eb="7">
      <t>フクロイ</t>
    </rPh>
    <phoneticPr fontId="3"/>
  </si>
  <si>
    <t>(単位：千円)</t>
    <rPh sb="4" eb="5">
      <t>セン</t>
    </rPh>
    <rPh sb="5" eb="6">
      <t>エン</t>
    </rPh>
    <phoneticPr fontId="3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</si>
  <si>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</si>
  <si>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</si>
  <si>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</si>
  <si>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</si>
  <si>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</si>
  <si>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</si>
  <si>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</si>
  <si>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</si>
  <si>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</si>
  <si>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</si>
  <si>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</si>
  <si>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</si>
  <si>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</si>
  <si>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</si>
  <si>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</si>
  <si>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</si>
  <si>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</si>
  <si>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</si>
  <si>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</si>
  <si>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</si>
  <si>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</si>
  <si>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地方債等（返済期間別）の明細</t>
  </si>
  <si>
    <t>自治体名：袋井市</t>
    <rPh sb="5" eb="8">
      <t>フクロイシ</t>
    </rPh>
    <phoneticPr fontId="3"/>
  </si>
  <si>
    <t>（単位：千円）</t>
    <rPh sb="4" eb="5">
      <t>セン</t>
    </rPh>
    <phoneticPr fontId="3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</si>
  <si>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</si>
  <si>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</si>
  <si>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</si>
  <si>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</si>
  <si>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</si>
  <si>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</si>
  <si>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</si>
  <si>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</si>
  <si>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</si>
  <si>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</si>
  <si>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</si>
  <si>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</si>
  <si>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</si>
  <si>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</si>
  <si>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</si>
  <si>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</si>
  <si>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</si>
  <si>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</si>
  <si>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</si>
  <si>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</si>
  <si>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</si>
  <si>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</si>
  <si>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</si>
  <si>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3"/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</si>
  <si>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</si>
  <si>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</si>
  <si>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</si>
  <si>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</si>
  <si>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</si>
  <si>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</si>
  <si>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3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</si>
  <si>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3"/>
  </si>
  <si>
    <t>投資及び出資金の明細</t>
  </si>
  <si>
    <t>市場価格のあるもの</t>
  </si>
  <si>
    <t>(単位：円　)</t>
    <rPh sb="4" eb="5">
      <t>エン</t>
    </rPh>
    <phoneticPr fontId="3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</si>
  <si>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</si>
  <si>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</si>
  <si>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</si>
  <si>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</si>
  <si>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</si>
  <si>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</si>
  <si>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</si>
  <si>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㈱みずほフィナンシャルグループ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</si>
  <si>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</si>
  <si>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</si>
  <si>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</si>
  <si>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</si>
  <si>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</si>
  <si>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</si>
  <si>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</si>
  <si>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</si>
  <si>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</si>
  <si>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</si>
  <si>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</si>
  <si>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聖隷袋井市民病院</t>
    <rPh sb="0" eb="2">
      <t>セイレイ</t>
    </rPh>
    <rPh sb="2" eb="4">
      <t>フクロイ</t>
    </rPh>
    <rPh sb="4" eb="6">
      <t>シミン</t>
    </rPh>
    <rPh sb="6" eb="8">
      <t>ビョウイン</t>
    </rPh>
    <phoneticPr fontId="3"/>
  </si>
  <si>
    <t>土地開発公社</t>
    <rPh sb="0" eb="2">
      <t>トチ</t>
    </rPh>
    <rPh sb="2" eb="4">
      <t>カイハツ</t>
    </rPh>
    <rPh sb="4" eb="6">
      <t>コウシャ</t>
    </rPh>
    <phoneticPr fontId="3"/>
  </si>
  <si>
    <t>掛川市・袋井市病院企業団</t>
    <rPh sb="0" eb="3">
      <t>カケガワシ</t>
    </rPh>
    <rPh sb="4" eb="7">
      <t>フクロイシ</t>
    </rPh>
    <rPh sb="7" eb="9">
      <t>ビョウイン</t>
    </rPh>
    <rPh sb="9" eb="11">
      <t>キギョウ</t>
    </rPh>
    <rPh sb="11" eb="12">
      <t>ダン</t>
    </rPh>
    <phoneticPr fontId="3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</si>
  <si>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</si>
  <si>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</si>
  <si>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</si>
  <si>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</si>
  <si>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天竜浜名湖鉄道㈱</t>
    <rPh sb="0" eb="2">
      <t>テンリュウ</t>
    </rPh>
    <rPh sb="2" eb="5">
      <t>ハマナコ</t>
    </rPh>
    <rPh sb="5" eb="7">
      <t>テツドウ</t>
    </rPh>
    <phoneticPr fontId="8"/>
  </si>
  <si>
    <t>有価証券</t>
    <rPh sb="0" eb="2">
      <t>ユウカ</t>
    </rPh>
    <rPh sb="2" eb="4">
      <t>ショウケン</t>
    </rPh>
    <phoneticPr fontId="3"/>
  </si>
  <si>
    <t>袋井北部まちづくり㈱</t>
    <rPh sb="0" eb="2">
      <t>フクロイ</t>
    </rPh>
    <rPh sb="2" eb="4">
      <t>ホクブ</t>
    </rPh>
    <phoneticPr fontId="8"/>
  </si>
  <si>
    <t>浜松ケーブルテレビ㈱</t>
    <rPh sb="0" eb="2">
      <t>ハママツ</t>
    </rPh>
    <phoneticPr fontId="8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</si>
  <si>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6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</si>
  <si>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6"/>
  </si>
  <si>
    <t>社団法人　静岡県畜産協会</t>
    <rPh sb="0" eb="2">
      <t>シャダン</t>
    </rPh>
    <rPh sb="2" eb="4">
      <t>ホウジン</t>
    </rPh>
    <rPh sb="5" eb="8">
      <t>シズオカケン</t>
    </rPh>
    <rPh sb="8" eb="10">
      <t>チクサン</t>
    </rPh>
    <rPh sb="10" eb="12">
      <t>キョウカイ</t>
    </rPh>
    <phoneticPr fontId="6"/>
  </si>
  <si>
    <t>財団法人　静岡県勤労者信用基金協会</t>
    <rPh sb="0" eb="2">
      <t>ザイダン</t>
    </rPh>
    <rPh sb="2" eb="4">
      <t>ホウジン</t>
    </rPh>
    <rPh sb="5" eb="8">
      <t>シズオカケン</t>
    </rPh>
    <rPh sb="8" eb="11">
      <t>キンロウシャ</t>
    </rPh>
    <rPh sb="11" eb="13">
      <t>シンヨウ</t>
    </rPh>
    <rPh sb="13" eb="15">
      <t>キキン</t>
    </rPh>
    <rPh sb="15" eb="17">
      <t>キョウカイ</t>
    </rPh>
    <phoneticPr fontId="6"/>
  </si>
  <si>
    <t>財団法人　静岡県文化財団</t>
    <rPh sb="0" eb="2">
      <t>ザイダン</t>
    </rPh>
    <rPh sb="2" eb="4">
      <t>ホウジン</t>
    </rPh>
    <rPh sb="5" eb="8">
      <t>シズオカケン</t>
    </rPh>
    <rPh sb="8" eb="10">
      <t>ブンカ</t>
    </rPh>
    <rPh sb="10" eb="12">
      <t>ザイダン</t>
    </rPh>
    <phoneticPr fontId="6"/>
  </si>
  <si>
    <t>社団法人　静岡県林業会議所基金</t>
    <rPh sb="0" eb="2">
      <t>シャダン</t>
    </rPh>
    <rPh sb="2" eb="4">
      <t>ホウジン</t>
    </rPh>
    <rPh sb="5" eb="8">
      <t>シズオカケン</t>
    </rPh>
    <rPh sb="8" eb="10">
      <t>リンギョウ</t>
    </rPh>
    <rPh sb="10" eb="13">
      <t>カイギショ</t>
    </rPh>
    <rPh sb="13" eb="15">
      <t>キキン</t>
    </rPh>
    <phoneticPr fontId="6"/>
  </si>
  <si>
    <t>財団法人　静岡県暴力追放運動推進センター</t>
    <rPh sb="0" eb="2">
      <t>ザイダン</t>
    </rPh>
    <rPh sb="2" eb="4">
      <t>ホウジン</t>
    </rPh>
    <rPh sb="5" eb="8">
      <t>シズオカケン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6"/>
  </si>
  <si>
    <t>財団法人　静岡県腎臓バンク</t>
    <rPh sb="0" eb="2">
      <t>ザイダン</t>
    </rPh>
    <rPh sb="2" eb="4">
      <t>ホウジン</t>
    </rPh>
    <rPh sb="5" eb="8">
      <t>シズオカケン</t>
    </rPh>
    <rPh sb="8" eb="10">
      <t>ジンゾウ</t>
    </rPh>
    <phoneticPr fontId="6"/>
  </si>
  <si>
    <t>財団法人　しずおか健康長寿財団</t>
    <rPh sb="0" eb="2">
      <t>ザイダン</t>
    </rPh>
    <rPh sb="2" eb="4">
      <t>ホウジン</t>
    </rPh>
    <rPh sb="9" eb="11">
      <t>ケンコウ</t>
    </rPh>
    <rPh sb="11" eb="13">
      <t>チョウジュ</t>
    </rPh>
    <rPh sb="13" eb="15">
      <t>ザイダン</t>
    </rPh>
    <phoneticPr fontId="6"/>
  </si>
  <si>
    <t>社団法人　静岡県山林協会</t>
    <rPh sb="0" eb="2">
      <t>シャダン</t>
    </rPh>
    <rPh sb="2" eb="4">
      <t>ホウジン</t>
    </rPh>
    <rPh sb="5" eb="8">
      <t>シズオカケン</t>
    </rPh>
    <rPh sb="8" eb="10">
      <t>サンリン</t>
    </rPh>
    <rPh sb="10" eb="12">
      <t>キョウカイ</t>
    </rPh>
    <phoneticPr fontId="6"/>
  </si>
  <si>
    <t>財団法人　静岡県障害者スポーツ協会</t>
    <rPh sb="0" eb="2">
      <t>ザイダン</t>
    </rPh>
    <rPh sb="2" eb="4">
      <t>ホウジン</t>
    </rPh>
    <rPh sb="5" eb="8">
      <t>シズオカケン</t>
    </rPh>
    <rPh sb="8" eb="10">
      <t>ショウガイ</t>
    </rPh>
    <rPh sb="10" eb="11">
      <t>シャ</t>
    </rPh>
    <rPh sb="15" eb="17">
      <t>キョウカイ</t>
    </rPh>
    <phoneticPr fontId="6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</si>
  <si>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6"/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</si>
  <si>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</si>
  <si>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</si>
  <si>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</si>
  <si>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</si>
  <si>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</si>
  <si>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土木</t>
    <rPh sb="0" eb="2">
      <t>ドボク</t>
    </rPh>
    <phoneticPr fontId="3"/>
  </si>
  <si>
    <t>その他の補助金等</t>
  </si>
  <si>
    <t>袋井市森町広域行政組合</t>
  </si>
  <si>
    <t>消防</t>
    <rPh sb="0" eb="2">
      <t>ショウボウ</t>
    </rPh>
    <phoneticPr fontId="3"/>
  </si>
  <si>
    <t>袋井市森町広域行政組合分担金（ごみ処理施設費分）</t>
  </si>
  <si>
    <t>環境衛生</t>
    <rPh sb="0" eb="2">
      <t>カンキョウ</t>
    </rPh>
    <rPh sb="2" eb="4">
      <t>エイセイ</t>
    </rPh>
    <phoneticPr fontId="3"/>
  </si>
  <si>
    <t>中東遠総合医療センター負担金</t>
  </si>
  <si>
    <t>保健衛生</t>
    <rPh sb="0" eb="2">
      <t>ホケン</t>
    </rPh>
    <rPh sb="2" eb="4">
      <t>エイセイ</t>
    </rPh>
    <phoneticPr fontId="3"/>
  </si>
  <si>
    <t>袋井市病院事業運営費補助金</t>
  </si>
  <si>
    <t>袋井市森町広域行政組合分担金（し尿処理施設費分）</t>
  </si>
  <si>
    <t>中遠広域事務組合分担金</t>
  </si>
  <si>
    <t>袋井市土地区画整理事業補助金</t>
  </si>
  <si>
    <t>多面的機能支払交付金</t>
  </si>
  <si>
    <t>農林</t>
    <rPh sb="0" eb="2">
      <t>ノウリン</t>
    </rPh>
    <phoneticPr fontId="3"/>
  </si>
  <si>
    <t>合併処理浄化槽設置補助事業費補助金</t>
  </si>
  <si>
    <t>袋井市社会福祉協議会活動費補助金</t>
  </si>
  <si>
    <t>乳幼児保育推進事業費補助金</t>
  </si>
  <si>
    <t>保育所等</t>
    <rPh sb="0" eb="2">
      <t>ホイク</t>
    </rPh>
    <rPh sb="2" eb="3">
      <t>ショ</t>
    </rPh>
    <rPh sb="3" eb="4">
      <t>トウ</t>
    </rPh>
    <phoneticPr fontId="3"/>
  </si>
  <si>
    <t>中東遠看護専門学校組合</t>
  </si>
  <si>
    <t>総務</t>
    <rPh sb="0" eb="2">
      <t>ソウム</t>
    </rPh>
    <phoneticPr fontId="3"/>
  </si>
  <si>
    <t>その他</t>
    <rPh sb="2" eb="3">
      <t>タ</t>
    </rPh>
    <phoneticPr fontId="3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</si>
  <si>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</si>
  <si>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3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</si>
  <si>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3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</si>
  <si>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3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</si>
  <si>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</si>
  <si>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</si>
  <si>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</si>
  <si>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</si>
  <si>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</si>
  <si>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</si>
  <si>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</si>
  <si>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</si>
  <si>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</si>
  <si>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</si>
  <si>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</si>
  <si>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</si>
  <si>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</si>
  <si>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</si>
  <si>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</si>
  <si>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</si>
  <si>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</si>
  <si>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</si>
  <si>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</si>
  <si>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</si>
  <si>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</si>
  <si>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</si>
  <si>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</si>
  <si>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</si>
  <si>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</si>
  <si>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</si>
  <si>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</si>
  <si>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年度：令和２年度</t>
    <rPh sb="3" eb="5">
      <t>レイワ</t>
    </rPh>
    <phoneticPr fontId="3"/>
  </si>
  <si>
    <t>経済変動対策貸付資金利子補給基金</t>
    <rPh sb="0" eb="4">
      <t>ケイザイヘンドウ</t>
    </rPh>
    <rPh sb="4" eb="6">
      <t>タイサク</t>
    </rPh>
    <rPh sb="6" eb="8">
      <t>カシツケ</t>
    </rPh>
    <rPh sb="8" eb="10">
      <t>シキン</t>
    </rPh>
    <rPh sb="10" eb="12">
      <t>リシ</t>
    </rPh>
    <rPh sb="12" eb="16">
      <t>ホキュウキキン</t>
    </rPh>
    <phoneticPr fontId="3"/>
  </si>
  <si>
    <t>法人事業税交付金</t>
    <rPh sb="0" eb="5">
      <t>ホウジンジギョウゼイ</t>
    </rPh>
    <rPh sb="5" eb="8">
      <t>コウフキン</t>
    </rPh>
    <phoneticPr fontId="3"/>
  </si>
  <si>
    <t>年度：令和２年度</t>
    <rPh sb="3" eb="5">
      <t>レイワ</t>
    </rPh>
    <rPh sb="6" eb="8">
      <t>ネンド</t>
    </rPh>
    <phoneticPr fontId="3"/>
  </si>
  <si>
    <t>(参考)財産に関する
調書記載額(千円）</t>
    <rPh sb="17" eb="19">
      <t>センエン</t>
    </rPh>
    <phoneticPr fontId="3"/>
  </si>
  <si>
    <t>下水道事業会計</t>
    <rPh sb="0" eb="7">
      <t>ゲスイドウジギョウカイケイ</t>
    </rPh>
    <phoneticPr fontId="3"/>
  </si>
  <si>
    <t>財団法人　リバーフロント研究所</t>
    <rPh sb="0" eb="2">
      <t>ザイダン</t>
    </rPh>
    <rPh sb="2" eb="4">
      <t>ホウジン</t>
    </rPh>
    <rPh sb="12" eb="15">
      <t>ケンキュウショ</t>
    </rPh>
    <phoneticPr fontId="6"/>
  </si>
  <si>
    <t>財団法人　静岡県グリーンバンク</t>
    <rPh sb="0" eb="2">
      <t>ザイダン</t>
    </rPh>
    <rPh sb="2" eb="4">
      <t>ホウジン</t>
    </rPh>
    <rPh sb="5" eb="8">
      <t>シズオカケン</t>
    </rPh>
    <phoneticPr fontId="6"/>
  </si>
  <si>
    <t>県営土地改良事業分担金・負担金（袋井東）</t>
  </si>
  <si>
    <t>県</t>
    <rPh sb="0" eb="1">
      <t>ケン</t>
    </rPh>
    <phoneticPr fontId="3"/>
  </si>
  <si>
    <t>袋井商工会議所会館建設事業費補助金</t>
  </si>
  <si>
    <t>袋井商工会議所</t>
    <rPh sb="0" eb="7">
      <t>フクロイショウコウカイギショ</t>
    </rPh>
    <phoneticPr fontId="3"/>
  </si>
  <si>
    <t>商工費</t>
    <rPh sb="0" eb="3">
      <t>ショウコウヒ</t>
    </rPh>
    <phoneticPr fontId="3"/>
  </si>
  <si>
    <t>特別定額給付金</t>
  </si>
  <si>
    <t>各対象者</t>
    <rPh sb="0" eb="4">
      <t>カクタイショウシャ</t>
    </rPh>
    <phoneticPr fontId="3"/>
  </si>
  <si>
    <t>中東遠総合医療センター</t>
  </si>
  <si>
    <t>袋井市土地区画整理事業</t>
  </si>
  <si>
    <t>下水道事業会計負担金</t>
    <rPh sb="0" eb="3">
      <t>ゲスイドウ</t>
    </rPh>
    <rPh sb="3" eb="7">
      <t>ジギョウカイケイ</t>
    </rPh>
    <rPh sb="7" eb="10">
      <t>フタンキン</t>
    </rPh>
    <phoneticPr fontId="3"/>
  </si>
  <si>
    <t>下水道事業会計</t>
    <rPh sb="0" eb="3">
      <t>ゲスイドウ</t>
    </rPh>
    <rPh sb="3" eb="7">
      <t>ジギョウカイケイ</t>
    </rPh>
    <phoneticPr fontId="3"/>
  </si>
  <si>
    <t>下水道事業会計補助金</t>
    <rPh sb="0" eb="3">
      <t>ゲスイドウ</t>
    </rPh>
    <rPh sb="3" eb="7">
      <t>ジギョウカイケイ</t>
    </rPh>
    <rPh sb="7" eb="10">
      <t>ホジョキン</t>
    </rPh>
    <phoneticPr fontId="3"/>
  </si>
  <si>
    <t>袋井市産業立地事業費補助金</t>
  </si>
  <si>
    <t>各対象企業</t>
    <rPh sb="0" eb="1">
      <t>カク</t>
    </rPh>
    <rPh sb="1" eb="3">
      <t>タイショウ</t>
    </rPh>
    <rPh sb="3" eb="5">
      <t>キギョウ</t>
    </rPh>
    <phoneticPr fontId="3"/>
  </si>
  <si>
    <t>袋井市病院</t>
  </si>
  <si>
    <t>袋井市幼児教育等施設整備事業費補助金</t>
  </si>
  <si>
    <t>各対象保育所</t>
    <rPh sb="0" eb="1">
      <t>カク</t>
    </rPh>
    <rPh sb="1" eb="3">
      <t>タイショウ</t>
    </rPh>
    <rPh sb="3" eb="6">
      <t>ホイクショ</t>
    </rPh>
    <phoneticPr fontId="3"/>
  </si>
  <si>
    <t>民生費</t>
    <phoneticPr fontId="3"/>
  </si>
  <si>
    <t>中遠広域事務組合</t>
  </si>
  <si>
    <t>袋井市工場立地奨励補助金</t>
  </si>
  <si>
    <t>対象企業</t>
    <rPh sb="0" eb="4">
      <t>タイショウキギョウ</t>
    </rPh>
    <phoneticPr fontId="3"/>
  </si>
  <si>
    <t>各対象者</t>
    <rPh sb="0" eb="1">
      <t>カク</t>
    </rPh>
    <rPh sb="1" eb="4">
      <t>タイショウシャ</t>
    </rPh>
    <phoneticPr fontId="3"/>
  </si>
  <si>
    <t>子育て世帯への臨時特別給付金</t>
  </si>
  <si>
    <t>ひとり親世帯臨時特別給付金</t>
  </si>
  <si>
    <t>袋井市浄化槽維持管理費補助金</t>
  </si>
  <si>
    <t>袋井市社会福祉協議会</t>
  </si>
  <si>
    <t>中小企業等経営力強化支援補助金</t>
  </si>
  <si>
    <t>介護サービス提供体制整備促進事業補助金</t>
  </si>
  <si>
    <t>各対象</t>
    <rPh sb="0" eb="1">
      <t>カク</t>
    </rPh>
    <rPh sb="1" eb="3">
      <t>タイショウ</t>
    </rPh>
    <phoneticPr fontId="3"/>
  </si>
  <si>
    <t>年度：令和2年度</t>
  </si>
  <si>
    <t>2,5,6</t>
    <phoneticPr fontId="3"/>
  </si>
  <si>
    <t>19,20,32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</si>
</sst>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9C0006"/>
      <name val="ＭＳ Ｐゴシック"/>
      <family val="2"/>
      <charset val="128"/>
      <scheme val="minor"/>
    </font>
    <font>
      <b/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8" fontId="1" fillId="0" borderId="5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8" fontId="1" fillId="0" borderId="0" xfId="0" applyNumberFormat="1" applyFont="1"/>
    <xf numFmtId="3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9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10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center" vertical="center"/>
    </xf>
    <xf numFmtId="3" fontId="12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6060-F3C9-4E98-A782-A81AE47C5AA8}">
  <dimension ref="A1:G15"/>
  <sheetViews>
    <sheetView workbookViewId="0">
      <selection activeCell="A29" sqref="A29"/>
    </sheetView>
  </sheetViews>
  <sheetFormatPr defaultColWidth="8.90625" defaultRowHeight="11" x14ac:dyDescent="0.2"/>
  <cols>
    <col min="1" max="1" width="30" style="2" bestFit="1" customWidth="1"/>
    <col min="2" max="6" width="20.90625" style="2" customWidth="1"/>
    <col min="7" max="7" width="11.26953125" style="2" bestFit="1" customWidth="1"/>
    <col min="8" max="8" width="9.7265625" style="2" bestFit="1" customWidth="1"/>
    <col min="9" max="16384" width="8.90625" style="2"/>
  </cols>
  <sheetData>
    <row r="1" spans="1:7" ht="21" x14ac:dyDescent="0.3">
      <c r="A1" s="1" t="s">
        <v>0</v>
      </c>
    </row>
    <row r="2" spans="1:7" ht="13" x14ac:dyDescent="0.2">
      <c r="A2" s="55" t="s">
        <v>1</v>
      </c>
    </row>
    <row r="3" spans="1:7" ht="13" x14ac:dyDescent="0.2">
      <c r="A3" s="55" t="s">
        <v>225</v>
      </c>
    </row>
    <row r="4" spans="1:7" ht="13" x14ac:dyDescent="0.2">
      <c r="F4" s="56" t="s">
        <v>13</v>
      </c>
    </row>
    <row r="5" spans="1:7" ht="22.5" customHeight="1" x14ac:dyDescent="0.2">
      <c r="A5" s="57" t="s">
        <v>2</v>
      </c>
      <c r="B5" s="57" t="s">
        <v>3</v>
      </c>
      <c r="C5" s="57" t="s">
        <v>4</v>
      </c>
      <c r="D5" s="57" t="s">
        <v>5</v>
      </c>
      <c r="E5" s="57"/>
      <c r="F5" s="57" t="s">
        <v>6</v>
      </c>
    </row>
    <row r="6" spans="1:7" ht="22.5" customHeight="1" x14ac:dyDescent="0.2">
      <c r="A6" s="57"/>
      <c r="B6" s="57"/>
      <c r="C6" s="57"/>
      <c r="D6" s="12" t="s">
        <v>7</v>
      </c>
      <c r="E6" s="12" t="s">
        <v>8</v>
      </c>
      <c r="F6" s="57"/>
    </row>
    <row r="7" spans="1:7" ht="18" customHeight="1" x14ac:dyDescent="0.2">
      <c r="A7" s="4" t="s">
        <v>10</v>
      </c>
      <c r="B7" s="5">
        <v>326079577.33333325</v>
      </c>
      <c r="C7" s="5">
        <v>332811439</v>
      </c>
      <c r="D7" s="5">
        <v>326079577</v>
      </c>
      <c r="E7" s="5"/>
      <c r="F7" s="5">
        <f>B7+C7-D7-E7</f>
        <v>332811439.33333325</v>
      </c>
    </row>
    <row r="8" spans="1:7" ht="18" customHeight="1" x14ac:dyDescent="0.2">
      <c r="A8" s="4"/>
      <c r="B8" s="5"/>
      <c r="C8" s="5"/>
      <c r="D8" s="5"/>
      <c r="E8" s="5"/>
      <c r="F8" s="5"/>
    </row>
    <row r="9" spans="1:7" ht="18" customHeight="1" x14ac:dyDescent="0.2">
      <c r="A9" s="4" t="s">
        <v>11</v>
      </c>
      <c r="B9" s="5">
        <v>3530094000</v>
      </c>
      <c r="C9" s="5">
        <v>263178256</v>
      </c>
      <c r="D9" s="5">
        <v>209897256</v>
      </c>
      <c r="E9" s="5"/>
      <c r="F9" s="5">
        <f t="shared" ref="F9:F11" si="0">B9+C9-D9-E9</f>
        <v>3583375000</v>
      </c>
    </row>
    <row r="10" spans="1:7" ht="18" customHeight="1" x14ac:dyDescent="0.2">
      <c r="A10" s="8"/>
      <c r="B10" s="9"/>
      <c r="C10" s="9"/>
      <c r="D10" s="9"/>
      <c r="E10" s="9"/>
      <c r="F10" s="9"/>
    </row>
    <row r="11" spans="1:7" ht="18" customHeight="1" x14ac:dyDescent="0.2">
      <c r="A11" s="4" t="s">
        <v>12</v>
      </c>
      <c r="B11" s="5">
        <v>46993622</v>
      </c>
      <c r="C11" s="5">
        <v>19810126</v>
      </c>
      <c r="D11" s="5">
        <v>26340571</v>
      </c>
      <c r="E11" s="5"/>
      <c r="F11" s="5">
        <f t="shared" si="0"/>
        <v>40463177</v>
      </c>
      <c r="G11" s="11"/>
    </row>
    <row r="12" spans="1:7" ht="18" customHeight="1" x14ac:dyDescent="0.2">
      <c r="A12" s="4"/>
      <c r="B12" s="5"/>
      <c r="C12" s="5"/>
      <c r="D12" s="5"/>
      <c r="E12" s="5"/>
      <c r="F12" s="5"/>
    </row>
    <row r="13" spans="1:7" ht="18" customHeight="1" x14ac:dyDescent="0.2">
      <c r="A13" s="6"/>
      <c r="B13" s="7"/>
      <c r="C13" s="7"/>
      <c r="D13" s="7"/>
      <c r="E13" s="7"/>
      <c r="F13" s="7"/>
    </row>
    <row r="14" spans="1:7" ht="18" customHeight="1" x14ac:dyDescent="0.2">
      <c r="A14" s="8"/>
      <c r="B14" s="9"/>
      <c r="C14" s="9"/>
      <c r="D14" s="9"/>
      <c r="E14" s="9"/>
      <c r="F14" s="9"/>
    </row>
    <row r="15" spans="1:7" ht="18" customHeight="1" x14ac:dyDescent="0.2">
      <c r="A15" s="13" t="s">
        <v>9</v>
      </c>
      <c r="B15" s="10">
        <f>SUM(B7:B14)</f>
        <v>3903167199.333333</v>
      </c>
      <c r="C15" s="10">
        <f t="shared" ref="C15:F15" si="1">SUM(C7:C14)</f>
        <v>615799821</v>
      </c>
      <c r="D15" s="10">
        <f t="shared" si="1"/>
        <v>562317404</v>
      </c>
      <c r="E15" s="10">
        <f t="shared" si="1"/>
        <v>0</v>
      </c>
      <c r="F15" s="10">
        <f t="shared" si="1"/>
        <v>3956649616.333333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BA22-7D3A-43DC-B79E-32A3790B8493}">
  <sheetPr>
    <pageSetUpPr fitToPage="1"/>
  </sheetPr>
  <dimension ref="A1:G21"/>
  <sheetViews>
    <sheetView workbookViewId="0">
      <selection activeCell="B21" sqref="B21"/>
    </sheetView>
  </sheetViews>
  <sheetFormatPr defaultColWidth="8.90625" defaultRowHeight="11" x14ac:dyDescent="0.2"/>
  <cols>
    <col min="1" max="1" width="26.7265625" style="2" bestFit="1" customWidth="1"/>
    <col min="2" max="7" width="19.90625" style="2" customWidth="1"/>
    <col min="8" max="16384" width="8.90625" style="2"/>
  </cols>
  <sheetData>
    <row r="1" spans="1:7" ht="21" x14ac:dyDescent="0.3">
      <c r="A1" s="1" t="s">
        <v>14</v>
      </c>
    </row>
    <row r="2" spans="1:7" ht="13" x14ac:dyDescent="0.2">
      <c r="A2" s="55" t="s">
        <v>1</v>
      </c>
    </row>
    <row r="3" spans="1:7" ht="13" x14ac:dyDescent="0.2">
      <c r="A3" s="55" t="s">
        <v>225</v>
      </c>
    </row>
    <row r="4" spans="1:7" ht="13" x14ac:dyDescent="0.2">
      <c r="G4" s="56" t="s">
        <v>13</v>
      </c>
    </row>
    <row r="5" spans="1:7" ht="22.5" customHeight="1" x14ac:dyDescent="0.2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8</v>
      </c>
      <c r="F5" s="16" t="s">
        <v>19</v>
      </c>
      <c r="G5" s="16" t="s">
        <v>20</v>
      </c>
    </row>
    <row r="6" spans="1:7" ht="18" customHeight="1" x14ac:dyDescent="0.2">
      <c r="A6" s="14" t="s">
        <v>21</v>
      </c>
      <c r="B6" s="10">
        <v>2251224217</v>
      </c>
      <c r="C6" s="10"/>
      <c r="D6" s="10"/>
      <c r="E6" s="10"/>
      <c r="F6" s="10">
        <f>SUM(B6:E6)</f>
        <v>2251224217</v>
      </c>
      <c r="G6" s="10">
        <v>2251224</v>
      </c>
    </row>
    <row r="7" spans="1:7" ht="18" customHeight="1" x14ac:dyDescent="0.2">
      <c r="A7" s="14" t="s">
        <v>22</v>
      </c>
      <c r="B7" s="10">
        <v>625399176</v>
      </c>
      <c r="C7" s="10"/>
      <c r="D7" s="10"/>
      <c r="E7" s="10"/>
      <c r="F7" s="10">
        <f t="shared" ref="F7:F19" si="0">SUM(B7:E7)</f>
        <v>625399176</v>
      </c>
      <c r="G7" s="10">
        <v>625399</v>
      </c>
    </row>
    <row r="8" spans="1:7" ht="18" customHeight="1" x14ac:dyDescent="0.2">
      <c r="A8" s="14" t="s">
        <v>23</v>
      </c>
      <c r="B8" s="10">
        <v>503820014</v>
      </c>
      <c r="C8" s="10"/>
      <c r="D8" s="10"/>
      <c r="E8" s="10"/>
      <c r="F8" s="10">
        <f t="shared" si="0"/>
        <v>503820014</v>
      </c>
      <c r="G8" s="10">
        <v>503820</v>
      </c>
    </row>
    <row r="9" spans="1:7" ht="18" customHeight="1" x14ac:dyDescent="0.2">
      <c r="A9" s="14" t="s">
        <v>24</v>
      </c>
      <c r="B9" s="10">
        <v>255412289</v>
      </c>
      <c r="C9" s="10"/>
      <c r="D9" s="10"/>
      <c r="E9" s="10"/>
      <c r="F9" s="10">
        <f t="shared" si="0"/>
        <v>255412289</v>
      </c>
      <c r="G9" s="10">
        <v>255412</v>
      </c>
    </row>
    <row r="10" spans="1:7" ht="18" customHeight="1" x14ac:dyDescent="0.2">
      <c r="A10" s="14" t="s">
        <v>25</v>
      </c>
      <c r="B10" s="10">
        <v>38131863</v>
      </c>
      <c r="C10" s="10"/>
      <c r="D10" s="10"/>
      <c r="E10" s="10"/>
      <c r="F10" s="10">
        <f t="shared" si="0"/>
        <v>38131863</v>
      </c>
      <c r="G10" s="10">
        <v>38132</v>
      </c>
    </row>
    <row r="11" spans="1:7" ht="18" customHeight="1" x14ac:dyDescent="0.2">
      <c r="A11" s="14" t="s">
        <v>26</v>
      </c>
      <c r="B11" s="10">
        <v>41845943</v>
      </c>
      <c r="C11" s="10"/>
      <c r="D11" s="10"/>
      <c r="E11" s="10"/>
      <c r="F11" s="10">
        <f t="shared" si="0"/>
        <v>41845943</v>
      </c>
      <c r="G11" s="10">
        <v>41846</v>
      </c>
    </row>
    <row r="12" spans="1:7" ht="18" customHeight="1" x14ac:dyDescent="0.2">
      <c r="A12" s="14" t="s">
        <v>27</v>
      </c>
      <c r="B12" s="10">
        <v>0</v>
      </c>
      <c r="C12" s="10"/>
      <c r="D12" s="10"/>
      <c r="E12" s="10"/>
      <c r="F12" s="10">
        <f t="shared" si="0"/>
        <v>0</v>
      </c>
      <c r="G12" s="10">
        <v>0</v>
      </c>
    </row>
    <row r="13" spans="1:7" ht="18" customHeight="1" x14ac:dyDescent="0.2">
      <c r="A13" s="14" t="s">
        <v>28</v>
      </c>
      <c r="B13" s="10">
        <v>1157278097</v>
      </c>
      <c r="C13" s="10"/>
      <c r="D13" s="10"/>
      <c r="E13" s="10"/>
      <c r="F13" s="10">
        <f t="shared" si="0"/>
        <v>1157278097</v>
      </c>
      <c r="G13" s="10">
        <v>1157278</v>
      </c>
    </row>
    <row r="14" spans="1:7" ht="18" customHeight="1" x14ac:dyDescent="0.2">
      <c r="A14" s="14" t="s">
        <v>29</v>
      </c>
      <c r="B14" s="10">
        <v>140025928</v>
      </c>
      <c r="C14" s="10"/>
      <c r="D14" s="10"/>
      <c r="E14" s="10"/>
      <c r="F14" s="10">
        <f t="shared" si="0"/>
        <v>140025928</v>
      </c>
      <c r="G14" s="10">
        <v>140026</v>
      </c>
    </row>
    <row r="15" spans="1:7" ht="18" customHeight="1" x14ac:dyDescent="0.2">
      <c r="A15" s="14" t="s">
        <v>30</v>
      </c>
      <c r="B15" s="10">
        <v>132053524</v>
      </c>
      <c r="C15" s="10"/>
      <c r="D15" s="10"/>
      <c r="E15" s="10"/>
      <c r="F15" s="10">
        <f t="shared" si="0"/>
        <v>132053524</v>
      </c>
      <c r="G15" s="10">
        <v>132054</v>
      </c>
    </row>
    <row r="16" spans="1:7" ht="18" customHeight="1" x14ac:dyDescent="0.2">
      <c r="A16" s="14" t="s">
        <v>31</v>
      </c>
      <c r="B16" s="10">
        <v>109999336</v>
      </c>
      <c r="C16" s="10"/>
      <c r="D16" s="10"/>
      <c r="E16" s="10"/>
      <c r="F16" s="10">
        <f t="shared" si="0"/>
        <v>109999336</v>
      </c>
      <c r="G16" s="10">
        <v>109999</v>
      </c>
    </row>
    <row r="17" spans="1:7" ht="18" customHeight="1" x14ac:dyDescent="0.2">
      <c r="A17" s="14" t="s">
        <v>32</v>
      </c>
      <c r="B17" s="10">
        <v>788170362</v>
      </c>
      <c r="C17" s="10"/>
      <c r="D17" s="10"/>
      <c r="E17" s="10"/>
      <c r="F17" s="10">
        <f t="shared" si="0"/>
        <v>788170362</v>
      </c>
      <c r="G17" s="10">
        <v>788170</v>
      </c>
    </row>
    <row r="18" spans="1:7" ht="18" customHeight="1" x14ac:dyDescent="0.2">
      <c r="A18" s="14" t="s">
        <v>226</v>
      </c>
      <c r="B18" s="10">
        <v>28550406</v>
      </c>
      <c r="C18" s="10"/>
      <c r="D18" s="10"/>
      <c r="E18" s="10"/>
      <c r="F18" s="10">
        <f t="shared" si="0"/>
        <v>28550406</v>
      </c>
      <c r="G18" s="10">
        <v>28551</v>
      </c>
    </row>
    <row r="19" spans="1:7" ht="18" customHeight="1" x14ac:dyDescent="0.2">
      <c r="A19" s="14" t="s">
        <v>33</v>
      </c>
      <c r="B19" s="10">
        <v>80358359</v>
      </c>
      <c r="C19" s="10"/>
      <c r="D19" s="10"/>
      <c r="E19" s="10"/>
      <c r="F19" s="10">
        <f t="shared" si="0"/>
        <v>80358359</v>
      </c>
      <c r="G19" s="10">
        <v>80358</v>
      </c>
    </row>
    <row r="20" spans="1:7" ht="18" customHeight="1" x14ac:dyDescent="0.2">
      <c r="A20" s="14"/>
      <c r="B20" s="10"/>
      <c r="C20" s="10"/>
      <c r="D20" s="10"/>
      <c r="E20" s="10"/>
      <c r="F20" s="10"/>
      <c r="G20" s="10"/>
    </row>
    <row r="21" spans="1:7" ht="18" customHeight="1" x14ac:dyDescent="0.2">
      <c r="A21" s="13" t="s">
        <v>9</v>
      </c>
      <c r="B21" s="10">
        <f>SUM(B6:B20)</f>
        <v>6152269514</v>
      </c>
      <c r="C21" s="10">
        <f t="shared" ref="C21:F21" si="1">SUM(C6:C20)</f>
        <v>0</v>
      </c>
      <c r="D21" s="10">
        <f t="shared" si="1"/>
        <v>0</v>
      </c>
      <c r="E21" s="10">
        <f t="shared" si="1"/>
        <v>0</v>
      </c>
      <c r="F21" s="10">
        <f t="shared" si="1"/>
        <v>6152269514</v>
      </c>
      <c r="G21" s="10"/>
    </row>
  </sheetData>
  <phoneticPr fontId="3"/>
  <pageMargins left="0.39370078740157483" right="0.39370078740157483" top="0.78740157480314965" bottom="0.39370078740157483" header="0.19685039370078741" footer="0.19685039370078741"/>
  <pageSetup paperSize="9" scale="97" fitToHeight="0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A069-8F8C-4FEF-B05E-5F7176CB28DF}">
  <sheetPr>
    <pageSetUpPr fitToPage="1"/>
  </sheetPr>
  <dimension ref="A1:E35"/>
  <sheetViews>
    <sheetView workbookViewId="0">
      <selection activeCell="G36" sqref="G36"/>
    </sheetView>
  </sheetViews>
  <sheetFormatPr defaultColWidth="8.90625" defaultRowHeight="11" x14ac:dyDescent="0.2"/>
  <cols>
    <col min="1" max="1" width="28.90625" style="2" customWidth="1"/>
    <col min="2" max="3" width="24.90625" style="2" customWidth="1"/>
    <col min="4" max="4" width="28.90625" style="2" customWidth="1"/>
    <col min="5" max="5" width="24.90625" style="2" customWidth="1"/>
    <col min="6" max="16384" width="8.90625" style="2"/>
  </cols>
  <sheetData>
    <row r="1" spans="1:5" ht="21" x14ac:dyDescent="0.3">
      <c r="A1" s="1" t="s">
        <v>34</v>
      </c>
    </row>
    <row r="2" spans="1:5" ht="13" x14ac:dyDescent="0.2">
      <c r="A2" s="55" t="s">
        <v>1</v>
      </c>
    </row>
    <row r="3" spans="1:5" ht="13" x14ac:dyDescent="0.2">
      <c r="A3" s="55" t="s">
        <v>225</v>
      </c>
    </row>
    <row r="4" spans="1:5" ht="13" x14ac:dyDescent="0.2">
      <c r="E4" s="56" t="s">
        <v>13</v>
      </c>
    </row>
    <row r="5" spans="1:5" ht="22.5" customHeight="1" x14ac:dyDescent="0.2">
      <c r="A5" s="12" t="s">
        <v>35</v>
      </c>
      <c r="B5" s="12" t="s">
        <v>2</v>
      </c>
      <c r="C5" s="57" t="s">
        <v>36</v>
      </c>
      <c r="D5" s="57"/>
      <c r="E5" s="12" t="s">
        <v>37</v>
      </c>
    </row>
    <row r="6" spans="1:5" ht="18" customHeight="1" x14ac:dyDescent="0.2">
      <c r="A6" s="58" t="s">
        <v>38</v>
      </c>
      <c r="B6" s="58" t="s">
        <v>39</v>
      </c>
      <c r="C6" s="60" t="s">
        <v>40</v>
      </c>
      <c r="D6" s="59"/>
      <c r="E6" s="10">
        <f>15214538875-531340837+583259968</f>
        <v>15266458006</v>
      </c>
    </row>
    <row r="7" spans="1:5" ht="18" customHeight="1" x14ac:dyDescent="0.2">
      <c r="A7" s="58"/>
      <c r="B7" s="58"/>
      <c r="C7" s="60" t="s">
        <v>41</v>
      </c>
      <c r="D7" s="59"/>
      <c r="E7" s="10">
        <v>393582000</v>
      </c>
    </row>
    <row r="8" spans="1:5" ht="18" customHeight="1" x14ac:dyDescent="0.2">
      <c r="A8" s="58"/>
      <c r="B8" s="58"/>
      <c r="C8" s="60" t="s">
        <v>42</v>
      </c>
      <c r="D8" s="59"/>
      <c r="E8" s="10">
        <v>11527000</v>
      </c>
    </row>
    <row r="9" spans="1:5" ht="18" customHeight="1" x14ac:dyDescent="0.2">
      <c r="A9" s="58"/>
      <c r="B9" s="58"/>
      <c r="C9" s="60" t="s">
        <v>43</v>
      </c>
      <c r="D9" s="59"/>
      <c r="E9" s="10">
        <v>49175000</v>
      </c>
    </row>
    <row r="10" spans="1:5" ht="18" customHeight="1" x14ac:dyDescent="0.2">
      <c r="A10" s="58"/>
      <c r="B10" s="58"/>
      <c r="C10" s="60" t="s">
        <v>44</v>
      </c>
      <c r="D10" s="59"/>
      <c r="E10" s="10">
        <v>66937000</v>
      </c>
    </row>
    <row r="11" spans="1:5" ht="18" customHeight="1" x14ac:dyDescent="0.2">
      <c r="A11" s="58"/>
      <c r="B11" s="58"/>
      <c r="C11" s="62" t="s">
        <v>227</v>
      </c>
      <c r="D11" s="63"/>
      <c r="E11" s="10">
        <v>150314000</v>
      </c>
    </row>
    <row r="12" spans="1:5" ht="18" customHeight="1" x14ac:dyDescent="0.2">
      <c r="A12" s="58"/>
      <c r="B12" s="58"/>
      <c r="C12" s="60" t="s">
        <v>45</v>
      </c>
      <c r="D12" s="59"/>
      <c r="E12" s="10">
        <v>1896999000</v>
      </c>
    </row>
    <row r="13" spans="1:5" ht="18" customHeight="1" x14ac:dyDescent="0.2">
      <c r="A13" s="58"/>
      <c r="B13" s="58"/>
      <c r="C13" s="60" t="s">
        <v>46</v>
      </c>
      <c r="D13" s="59"/>
      <c r="E13" s="10">
        <v>26152404</v>
      </c>
    </row>
    <row r="14" spans="1:5" ht="18" customHeight="1" x14ac:dyDescent="0.2">
      <c r="A14" s="58"/>
      <c r="B14" s="58"/>
      <c r="C14" s="60" t="s">
        <v>47</v>
      </c>
      <c r="D14" s="59"/>
      <c r="E14" s="10">
        <v>0</v>
      </c>
    </row>
    <row r="15" spans="1:5" ht="18" customHeight="1" x14ac:dyDescent="0.2">
      <c r="A15" s="58"/>
      <c r="B15" s="58"/>
      <c r="C15" s="60" t="s">
        <v>48</v>
      </c>
      <c r="D15" s="59"/>
      <c r="E15" s="10">
        <v>44419282</v>
      </c>
    </row>
    <row r="16" spans="1:5" ht="18" customHeight="1" x14ac:dyDescent="0.2">
      <c r="A16" s="58"/>
      <c r="B16" s="58"/>
      <c r="C16" s="60" t="s">
        <v>49</v>
      </c>
      <c r="D16" s="59"/>
      <c r="E16" s="10">
        <v>136949000</v>
      </c>
    </row>
    <row r="17" spans="1:5" ht="18" customHeight="1" x14ac:dyDescent="0.2">
      <c r="A17" s="58"/>
      <c r="B17" s="58"/>
      <c r="C17" s="60" t="s">
        <v>50</v>
      </c>
      <c r="D17" s="59"/>
      <c r="E17" s="10">
        <v>2557168000</v>
      </c>
    </row>
    <row r="18" spans="1:5" ht="18" customHeight="1" x14ac:dyDescent="0.2">
      <c r="A18" s="58"/>
      <c r="B18" s="58"/>
      <c r="C18" s="60" t="s">
        <v>51</v>
      </c>
      <c r="D18" s="59"/>
      <c r="E18" s="10">
        <v>18362000</v>
      </c>
    </row>
    <row r="19" spans="1:5" ht="18" customHeight="1" x14ac:dyDescent="0.2">
      <c r="A19" s="58"/>
      <c r="B19" s="58"/>
      <c r="C19" s="60" t="s">
        <v>52</v>
      </c>
      <c r="D19" s="59"/>
      <c r="E19" s="10">
        <v>209665646</v>
      </c>
    </row>
    <row r="20" spans="1:5" ht="18" customHeight="1" x14ac:dyDescent="0.2">
      <c r="A20" s="58"/>
      <c r="B20" s="58"/>
      <c r="C20" s="60" t="s">
        <v>53</v>
      </c>
      <c r="D20" s="59"/>
      <c r="E20" s="10">
        <v>822998990</v>
      </c>
    </row>
    <row r="21" spans="1:5" ht="18" customHeight="1" x14ac:dyDescent="0.2">
      <c r="A21" s="58"/>
      <c r="B21" s="58"/>
      <c r="C21" s="60" t="s">
        <v>54</v>
      </c>
      <c r="D21" s="59"/>
      <c r="E21" s="10">
        <v>93404488</v>
      </c>
    </row>
    <row r="22" spans="1:5" ht="18" customHeight="1" x14ac:dyDescent="0.2">
      <c r="A22" s="58"/>
      <c r="B22" s="58"/>
      <c r="C22" s="60"/>
      <c r="D22" s="59"/>
      <c r="E22" s="10"/>
    </row>
    <row r="23" spans="1:5" ht="18" customHeight="1" x14ac:dyDescent="0.2">
      <c r="A23" s="58"/>
      <c r="B23" s="58"/>
      <c r="C23" s="58" t="s">
        <v>55</v>
      </c>
      <c r="D23" s="59"/>
      <c r="E23" s="10">
        <f>SUM(E6:E22)</f>
        <v>21744111816</v>
      </c>
    </row>
    <row r="24" spans="1:5" ht="18" customHeight="1" x14ac:dyDescent="0.2">
      <c r="A24" s="58"/>
      <c r="B24" s="58" t="s">
        <v>56</v>
      </c>
      <c r="C24" s="61" t="s">
        <v>57</v>
      </c>
      <c r="D24" s="14" t="s">
        <v>58</v>
      </c>
      <c r="E24" s="10">
        <v>815942000</v>
      </c>
    </row>
    <row r="25" spans="1:5" ht="18" customHeight="1" x14ac:dyDescent="0.2">
      <c r="A25" s="58"/>
      <c r="B25" s="58"/>
      <c r="C25" s="58"/>
      <c r="D25" s="14" t="s">
        <v>59</v>
      </c>
      <c r="E25" s="10">
        <v>121622000</v>
      </c>
    </row>
    <row r="26" spans="1:5" ht="18" customHeight="1" x14ac:dyDescent="0.2">
      <c r="A26" s="58"/>
      <c r="B26" s="58"/>
      <c r="C26" s="58"/>
      <c r="D26" s="14"/>
      <c r="E26" s="10"/>
    </row>
    <row r="27" spans="1:5" ht="18" customHeight="1" x14ac:dyDescent="0.2">
      <c r="A27" s="58"/>
      <c r="B27" s="58"/>
      <c r="C27" s="58"/>
      <c r="D27" s="14"/>
      <c r="E27" s="10"/>
    </row>
    <row r="28" spans="1:5" ht="18" customHeight="1" x14ac:dyDescent="0.2">
      <c r="A28" s="58"/>
      <c r="B28" s="58"/>
      <c r="C28" s="58"/>
      <c r="D28" s="13" t="s">
        <v>60</v>
      </c>
      <c r="E28" s="10">
        <f>SUM(E24:E27)</f>
        <v>937564000</v>
      </c>
    </row>
    <row r="29" spans="1:5" ht="18" customHeight="1" x14ac:dyDescent="0.2">
      <c r="A29" s="58"/>
      <c r="B29" s="58"/>
      <c r="C29" s="61" t="s">
        <v>61</v>
      </c>
      <c r="D29" s="14" t="s">
        <v>58</v>
      </c>
      <c r="E29" s="10">
        <f>15374623668-E24</f>
        <v>14558681668</v>
      </c>
    </row>
    <row r="30" spans="1:5" ht="18" customHeight="1" x14ac:dyDescent="0.2">
      <c r="A30" s="58"/>
      <c r="B30" s="58"/>
      <c r="C30" s="58"/>
      <c r="D30" s="14" t="s">
        <v>59</v>
      </c>
      <c r="E30" s="10">
        <f>2609838159-E25</f>
        <v>2488216159</v>
      </c>
    </row>
    <row r="31" spans="1:5" ht="18" customHeight="1" x14ac:dyDescent="0.2">
      <c r="A31" s="58"/>
      <c r="B31" s="58"/>
      <c r="C31" s="58"/>
      <c r="D31" s="14"/>
      <c r="E31" s="10"/>
    </row>
    <row r="32" spans="1:5" ht="18" customHeight="1" x14ac:dyDescent="0.2">
      <c r="A32" s="58"/>
      <c r="B32" s="58"/>
      <c r="C32" s="58"/>
      <c r="D32" s="14"/>
      <c r="E32" s="10"/>
    </row>
    <row r="33" spans="1:5" ht="18" customHeight="1" x14ac:dyDescent="0.2">
      <c r="A33" s="58"/>
      <c r="B33" s="58"/>
      <c r="C33" s="58"/>
      <c r="D33" s="13" t="s">
        <v>60</v>
      </c>
      <c r="E33" s="10">
        <f>SUM(E29:E32)</f>
        <v>17046897827</v>
      </c>
    </row>
    <row r="34" spans="1:5" ht="18" customHeight="1" x14ac:dyDescent="0.2">
      <c r="A34" s="59"/>
      <c r="B34" s="59"/>
      <c r="C34" s="58" t="s">
        <v>55</v>
      </c>
      <c r="D34" s="59"/>
      <c r="E34" s="10">
        <f>E28+E33</f>
        <v>17984461827</v>
      </c>
    </row>
    <row r="35" spans="1:5" ht="18" customHeight="1" x14ac:dyDescent="0.2">
      <c r="A35" s="59"/>
      <c r="B35" s="58" t="s">
        <v>9</v>
      </c>
      <c r="C35" s="59"/>
      <c r="D35" s="59"/>
      <c r="E35" s="10">
        <f>E23+E34</f>
        <v>39728573643</v>
      </c>
    </row>
  </sheetData>
  <mergeCells count="26">
    <mergeCell ref="C18:D18"/>
    <mergeCell ref="C5:D5"/>
    <mergeCell ref="A6:A35"/>
    <mergeCell ref="B6:B2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35:D35"/>
    <mergeCell ref="C19:D19"/>
    <mergeCell ref="C20:D20"/>
    <mergeCell ref="C21:D21"/>
    <mergeCell ref="C22:D22"/>
    <mergeCell ref="C23:D23"/>
    <mergeCell ref="B24:B34"/>
    <mergeCell ref="C24:C28"/>
    <mergeCell ref="C29:C33"/>
    <mergeCell ref="C34:D34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5480-A7D1-40AD-9666-9E5BBC9E9AE9}">
  <sheetPr>
    <pageSetUpPr fitToPage="1"/>
  </sheetPr>
  <dimension ref="A1:L19"/>
  <sheetViews>
    <sheetView workbookViewId="0">
      <selection activeCell="C18" sqref="C18"/>
    </sheetView>
  </sheetViews>
  <sheetFormatPr defaultColWidth="8.90625" defaultRowHeight="11" x14ac:dyDescent="0.2"/>
  <cols>
    <col min="1" max="1" width="20.90625" style="2" customWidth="1"/>
    <col min="2" max="2" width="14.90625" style="2" customWidth="1"/>
    <col min="3" max="3" width="16.90625" style="2" customWidth="1"/>
    <col min="4" max="11" width="14.90625" style="2" customWidth="1"/>
    <col min="12" max="16384" width="8.90625" style="2"/>
  </cols>
  <sheetData>
    <row r="1" spans="1:12" ht="21" x14ac:dyDescent="0.3">
      <c r="A1" s="1" t="s">
        <v>64</v>
      </c>
    </row>
    <row r="2" spans="1:12" ht="13" x14ac:dyDescent="0.2">
      <c r="A2" s="55" t="s">
        <v>65</v>
      </c>
    </row>
    <row r="3" spans="1:12" ht="13" x14ac:dyDescent="0.2">
      <c r="A3" s="55" t="s">
        <v>225</v>
      </c>
    </row>
    <row r="4" spans="1:12" ht="13" x14ac:dyDescent="0.2">
      <c r="K4" s="56" t="s">
        <v>66</v>
      </c>
    </row>
    <row r="5" spans="1:12" ht="22.5" customHeight="1" x14ac:dyDescent="0.2">
      <c r="A5" s="57" t="s">
        <v>15</v>
      </c>
      <c r="B5" s="64" t="s">
        <v>67</v>
      </c>
      <c r="C5" s="15"/>
      <c r="D5" s="57" t="s">
        <v>68</v>
      </c>
      <c r="E5" s="65" t="s">
        <v>69</v>
      </c>
      <c r="F5" s="57" t="s">
        <v>70</v>
      </c>
      <c r="G5" s="65" t="s">
        <v>71</v>
      </c>
      <c r="H5" s="64" t="s">
        <v>72</v>
      </c>
      <c r="I5" s="17"/>
      <c r="J5" s="18"/>
      <c r="K5" s="57" t="s">
        <v>8</v>
      </c>
    </row>
    <row r="6" spans="1:12" ht="22.5" customHeight="1" x14ac:dyDescent="0.2">
      <c r="A6" s="57"/>
      <c r="B6" s="57"/>
      <c r="C6" s="19" t="s">
        <v>73</v>
      </c>
      <c r="D6" s="57"/>
      <c r="E6" s="57"/>
      <c r="F6" s="57"/>
      <c r="G6" s="57"/>
      <c r="H6" s="57"/>
      <c r="I6" s="51" t="s">
        <v>74</v>
      </c>
      <c r="J6" s="51" t="s">
        <v>75</v>
      </c>
      <c r="K6" s="57"/>
    </row>
    <row r="7" spans="1:12" ht="18" customHeight="1" x14ac:dyDescent="0.2">
      <c r="A7" s="52" t="s">
        <v>76</v>
      </c>
      <c r="B7" s="10"/>
      <c r="C7" s="20"/>
      <c r="D7" s="10"/>
      <c r="E7" s="10"/>
      <c r="F7" s="10"/>
      <c r="G7" s="10"/>
      <c r="H7" s="10"/>
      <c r="I7" s="10"/>
      <c r="J7" s="10"/>
      <c r="K7" s="10"/>
    </row>
    <row r="8" spans="1:12" ht="18" customHeight="1" x14ac:dyDescent="0.2">
      <c r="A8" s="52" t="s">
        <v>77</v>
      </c>
      <c r="B8" s="10">
        <v>3123926</v>
      </c>
      <c r="C8" s="20"/>
      <c r="D8" s="10">
        <v>1314176</v>
      </c>
      <c r="E8" s="10"/>
      <c r="F8" s="10"/>
      <c r="G8" s="10">
        <f>B8-D8-E8-F8</f>
        <v>1809750</v>
      </c>
      <c r="H8" s="10"/>
      <c r="I8" s="10"/>
      <c r="J8" s="10"/>
      <c r="K8" s="10"/>
      <c r="L8" s="21">
        <v>1</v>
      </c>
    </row>
    <row r="9" spans="1:12" ht="18" customHeight="1" x14ac:dyDescent="0.2">
      <c r="A9" s="52" t="s">
        <v>78</v>
      </c>
      <c r="B9" s="10">
        <v>19758</v>
      </c>
      <c r="C9" s="20"/>
      <c r="D9" s="10">
        <v>17262</v>
      </c>
      <c r="E9" s="10"/>
      <c r="F9" s="10"/>
      <c r="G9" s="10">
        <f t="shared" ref="G9:G18" si="0">B9-D9-E9-F9</f>
        <v>2496</v>
      </c>
      <c r="H9" s="10"/>
      <c r="I9" s="10"/>
      <c r="J9" s="10"/>
      <c r="K9" s="10"/>
      <c r="L9" s="21">
        <v>3</v>
      </c>
    </row>
    <row r="10" spans="1:12" ht="18" customHeight="1" x14ac:dyDescent="0.2">
      <c r="A10" s="52" t="s">
        <v>79</v>
      </c>
      <c r="B10" s="10">
        <v>1486</v>
      </c>
      <c r="C10" s="20"/>
      <c r="D10" s="10">
        <v>1486</v>
      </c>
      <c r="E10" s="10"/>
      <c r="F10" s="10"/>
      <c r="G10" s="10">
        <f t="shared" si="0"/>
        <v>0</v>
      </c>
      <c r="H10" s="10"/>
      <c r="I10" s="10"/>
      <c r="J10" s="10"/>
      <c r="K10" s="10"/>
      <c r="L10" s="21">
        <v>4</v>
      </c>
    </row>
    <row r="11" spans="1:12" ht="18" customHeight="1" x14ac:dyDescent="0.2">
      <c r="A11" s="52" t="s">
        <v>80</v>
      </c>
      <c r="B11" s="10">
        <v>2520969</v>
      </c>
      <c r="C11" s="20"/>
      <c r="D11" s="10">
        <v>1372952</v>
      </c>
      <c r="E11" s="10"/>
      <c r="F11" s="10"/>
      <c r="G11" s="10">
        <f t="shared" si="0"/>
        <v>1148017</v>
      </c>
      <c r="H11" s="10"/>
      <c r="I11" s="10"/>
      <c r="J11" s="10"/>
      <c r="K11" s="10"/>
      <c r="L11" s="21">
        <v>7</v>
      </c>
    </row>
    <row r="12" spans="1:12" ht="18" customHeight="1" x14ac:dyDescent="0.2">
      <c r="A12" s="52" t="s">
        <v>81</v>
      </c>
      <c r="B12" s="10">
        <v>10834715</v>
      </c>
      <c r="C12" s="20"/>
      <c r="D12" s="10">
        <v>80711</v>
      </c>
      <c r="E12" s="10"/>
      <c r="F12" s="10"/>
      <c r="G12" s="10">
        <f t="shared" si="0"/>
        <v>10754004</v>
      </c>
      <c r="H12" s="10"/>
      <c r="I12" s="10"/>
      <c r="J12" s="10"/>
      <c r="K12" s="10"/>
      <c r="L12" s="21">
        <v>8</v>
      </c>
    </row>
    <row r="13" spans="1:12" ht="18" customHeight="1" x14ac:dyDescent="0.2">
      <c r="A13" s="52" t="s">
        <v>82</v>
      </c>
      <c r="B13" s="10">
        <f>117531+60786+35000</f>
        <v>213317</v>
      </c>
      <c r="C13" s="20">
        <f>8658+56999</f>
        <v>65657</v>
      </c>
      <c r="D13" s="10">
        <v>35000</v>
      </c>
      <c r="E13" s="10"/>
      <c r="F13" s="10"/>
      <c r="G13" s="10">
        <f t="shared" si="0"/>
        <v>178317</v>
      </c>
      <c r="H13" s="10"/>
      <c r="I13" s="10"/>
      <c r="J13" s="10"/>
      <c r="K13" s="10"/>
      <c r="L13" s="21" t="s">
        <v>263</v>
      </c>
    </row>
    <row r="14" spans="1:12" ht="18" customHeight="1" x14ac:dyDescent="0.2">
      <c r="A14" s="52" t="s">
        <v>83</v>
      </c>
      <c r="B14" s="10"/>
      <c r="C14" s="20"/>
      <c r="D14" s="10"/>
      <c r="E14" s="10"/>
      <c r="F14" s="10"/>
      <c r="G14" s="10">
        <f t="shared" si="0"/>
        <v>0</v>
      </c>
      <c r="H14" s="10"/>
      <c r="I14" s="10"/>
      <c r="J14" s="10"/>
      <c r="K14" s="10"/>
      <c r="L14" s="21"/>
    </row>
    <row r="15" spans="1:12" ht="18" customHeight="1" x14ac:dyDescent="0.2">
      <c r="A15" s="52" t="s">
        <v>84</v>
      </c>
      <c r="B15" s="10">
        <v>11609115</v>
      </c>
      <c r="C15" s="20">
        <v>855857</v>
      </c>
      <c r="D15" s="10">
        <v>8810242</v>
      </c>
      <c r="E15" s="10"/>
      <c r="F15" s="10"/>
      <c r="G15" s="10">
        <f t="shared" si="0"/>
        <v>2798873</v>
      </c>
      <c r="H15" s="10"/>
      <c r="I15" s="10"/>
      <c r="J15" s="10"/>
      <c r="K15" s="10"/>
      <c r="L15" s="21">
        <v>25</v>
      </c>
    </row>
    <row r="16" spans="1:12" ht="18" customHeight="1" x14ac:dyDescent="0.2">
      <c r="A16" s="52" t="s">
        <v>85</v>
      </c>
      <c r="B16" s="10">
        <v>12539</v>
      </c>
      <c r="C16" s="20">
        <v>3835</v>
      </c>
      <c r="D16" s="10">
        <v>12539</v>
      </c>
      <c r="E16" s="10"/>
      <c r="F16" s="10"/>
      <c r="G16" s="10">
        <f t="shared" si="0"/>
        <v>0</v>
      </c>
      <c r="H16" s="10"/>
      <c r="I16" s="10"/>
      <c r="J16" s="10"/>
      <c r="K16" s="10"/>
      <c r="L16" s="21">
        <v>23</v>
      </c>
    </row>
    <row r="17" spans="1:12" ht="18" customHeight="1" x14ac:dyDescent="0.2">
      <c r="A17" s="52" t="s">
        <v>86</v>
      </c>
      <c r="B17" s="10"/>
      <c r="C17" s="20"/>
      <c r="D17" s="10"/>
      <c r="E17" s="10"/>
      <c r="F17" s="10"/>
      <c r="G17" s="10">
        <f t="shared" si="0"/>
        <v>0</v>
      </c>
      <c r="H17" s="10"/>
      <c r="I17" s="10"/>
      <c r="J17" s="10"/>
      <c r="K17" s="10"/>
      <c r="L17" s="21"/>
    </row>
    <row r="18" spans="1:12" ht="18" customHeight="1" x14ac:dyDescent="0.2">
      <c r="A18" s="52" t="s">
        <v>82</v>
      </c>
      <c r="B18" s="10">
        <f>1859691+260859+111000</f>
        <v>2231550</v>
      </c>
      <c r="C18" s="20"/>
      <c r="D18" s="10">
        <f>848559+25704+111000</f>
        <v>985263</v>
      </c>
      <c r="E18" s="10"/>
      <c r="F18" s="10"/>
      <c r="G18" s="10">
        <f t="shared" si="0"/>
        <v>1246287</v>
      </c>
      <c r="H18" s="10"/>
      <c r="I18" s="10"/>
      <c r="J18" s="10"/>
      <c r="K18" s="10"/>
      <c r="L18" s="21" t="s">
        <v>264</v>
      </c>
    </row>
    <row r="19" spans="1:12" ht="18" customHeight="1" x14ac:dyDescent="0.2">
      <c r="A19" s="53" t="s">
        <v>87</v>
      </c>
      <c r="B19" s="10">
        <f>SUM(B8:B18)</f>
        <v>30567375</v>
      </c>
      <c r="C19" s="20">
        <f t="shared" ref="C19:J19" si="1">SUM(C8:C18)</f>
        <v>925349</v>
      </c>
      <c r="D19" s="22">
        <f t="shared" si="1"/>
        <v>12629631</v>
      </c>
      <c r="E19" s="10">
        <f t="shared" si="1"/>
        <v>0</v>
      </c>
      <c r="F19" s="10">
        <f t="shared" si="1"/>
        <v>0</v>
      </c>
      <c r="G19" s="10">
        <f t="shared" si="1"/>
        <v>17937744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9370078740157483" right="0.39370078740157483" top="0.39370078740157483" bottom="0.39370078740157483" header="0.19685039370078741" footer="0.19685039370078741"/>
  <pageSetup paperSize="9" scale="82" fitToHeight="0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CCC5-C487-4B07-968A-A42D62CB9DB1}">
  <dimension ref="A1:J6"/>
  <sheetViews>
    <sheetView workbookViewId="0">
      <selection activeCell="A4" sqref="A4"/>
    </sheetView>
  </sheetViews>
  <sheetFormatPr defaultColWidth="8.90625" defaultRowHeight="11" x14ac:dyDescent="0.2"/>
  <cols>
    <col min="1" max="1" width="22.90625" style="23" customWidth="1"/>
    <col min="2" max="10" width="12.90625" style="23" customWidth="1"/>
    <col min="11" max="11" width="13.26953125" style="23" customWidth="1"/>
    <col min="12" max="12" width="12.26953125" style="23" bestFit="1" customWidth="1"/>
    <col min="13" max="13" width="11.26953125" style="23" bestFit="1" customWidth="1"/>
    <col min="14" max="16384" width="8.90625" style="23"/>
  </cols>
  <sheetData>
    <row r="1" spans="1:10" ht="21" x14ac:dyDescent="0.2">
      <c r="A1" s="68" t="s">
        <v>88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3" x14ac:dyDescent="0.2">
      <c r="A2" t="s">
        <v>89</v>
      </c>
      <c r="B2"/>
      <c r="C2"/>
      <c r="D2"/>
      <c r="E2"/>
      <c r="F2"/>
      <c r="G2"/>
      <c r="H2"/>
      <c r="I2"/>
      <c r="J2" s="69" t="s">
        <v>225</v>
      </c>
    </row>
    <row r="3" spans="1:10" ht="13" x14ac:dyDescent="0.2">
      <c r="A3"/>
      <c r="B3"/>
      <c r="C3"/>
      <c r="D3"/>
      <c r="E3"/>
      <c r="F3"/>
      <c r="G3"/>
      <c r="H3"/>
      <c r="I3"/>
      <c r="J3" s="69" t="s">
        <v>90</v>
      </c>
    </row>
    <row r="4" spans="1:10" ht="22.5" customHeight="1" x14ac:dyDescent="0.2">
      <c r="A4" s="24" t="s">
        <v>67</v>
      </c>
      <c r="B4" s="25" t="s">
        <v>91</v>
      </c>
      <c r="C4" s="26" t="s">
        <v>92</v>
      </c>
      <c r="D4" s="26" t="s">
        <v>93</v>
      </c>
      <c r="E4" s="26" t="s">
        <v>94</v>
      </c>
      <c r="F4" s="26" t="s">
        <v>95</v>
      </c>
      <c r="G4" s="26" t="s">
        <v>96</v>
      </c>
      <c r="H4" s="26" t="s">
        <v>97</v>
      </c>
      <c r="I4" s="26" t="s">
        <v>98</v>
      </c>
      <c r="J4" s="25" t="s">
        <v>99</v>
      </c>
    </row>
    <row r="5" spans="1:10" ht="18" customHeight="1" x14ac:dyDescent="0.2">
      <c r="A5" s="27">
        <f>SUM(B5:J5)</f>
        <v>30567375</v>
      </c>
      <c r="B5" s="28">
        <v>2816394</v>
      </c>
      <c r="C5" s="28">
        <v>2745862</v>
      </c>
      <c r="D5" s="28">
        <v>2659597</v>
      </c>
      <c r="E5" s="28">
        <v>2466380</v>
      </c>
      <c r="F5" s="28">
        <v>2271618</v>
      </c>
      <c r="G5" s="28">
        <v>9880430</v>
      </c>
      <c r="H5" s="29">
        <v>7727094</v>
      </c>
      <c r="I5" s="30"/>
      <c r="J5" s="30"/>
    </row>
    <row r="6" spans="1:10" x14ac:dyDescent="0.2">
      <c r="A6" s="31"/>
      <c r="H6" s="31"/>
    </row>
  </sheetData>
  <mergeCells count="1">
    <mergeCell ref="A1:J1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C26D-55BC-4A10-8DA3-305EF51A08DD}">
  <dimension ref="A1:I6"/>
  <sheetViews>
    <sheetView workbookViewId="0">
      <selection activeCell="H30" sqref="H30"/>
    </sheetView>
  </sheetViews>
  <sheetFormatPr defaultColWidth="8.90625" defaultRowHeight="11" x14ac:dyDescent="0.2"/>
  <cols>
    <col min="1" max="1" width="22.90625" style="2" customWidth="1"/>
    <col min="2" max="9" width="12.90625" style="2" customWidth="1"/>
    <col min="10" max="16384" width="8.90625" style="2"/>
  </cols>
  <sheetData>
    <row r="1" spans="1:9" ht="21" x14ac:dyDescent="0.3">
      <c r="A1" s="1" t="s">
        <v>100</v>
      </c>
    </row>
    <row r="2" spans="1:9" ht="13" x14ac:dyDescent="0.2">
      <c r="A2" s="55" t="s">
        <v>65</v>
      </c>
    </row>
    <row r="3" spans="1:9" ht="13" x14ac:dyDescent="0.2">
      <c r="A3" s="55" t="s">
        <v>225</v>
      </c>
    </row>
    <row r="4" spans="1:9" ht="13" x14ac:dyDescent="0.2">
      <c r="I4" s="56" t="s">
        <v>66</v>
      </c>
    </row>
    <row r="5" spans="1:9" ht="37.5" customHeight="1" x14ac:dyDescent="0.2">
      <c r="A5" s="19" t="s">
        <v>67</v>
      </c>
      <c r="B5" s="51" t="s">
        <v>101</v>
      </c>
      <c r="C5" s="54" t="s">
        <v>102</v>
      </c>
      <c r="D5" s="54" t="s">
        <v>103</v>
      </c>
      <c r="E5" s="54" t="s">
        <v>104</v>
      </c>
      <c r="F5" s="54" t="s">
        <v>105</v>
      </c>
      <c r="G5" s="54" t="s">
        <v>106</v>
      </c>
      <c r="H5" s="51" t="s">
        <v>107</v>
      </c>
      <c r="I5" s="54" t="s">
        <v>108</v>
      </c>
    </row>
    <row r="6" spans="1:9" ht="18" customHeight="1" x14ac:dyDescent="0.2">
      <c r="A6" s="20">
        <f>SUM(B6:H6)</f>
        <v>30567375</v>
      </c>
      <c r="B6" s="10">
        <v>30364855</v>
      </c>
      <c r="C6" s="10">
        <v>152809</v>
      </c>
      <c r="D6" s="10">
        <v>36232</v>
      </c>
      <c r="E6" s="10">
        <v>13479</v>
      </c>
      <c r="F6" s="10"/>
      <c r="G6" s="10">
        <v>0</v>
      </c>
      <c r="H6" s="10">
        <v>0</v>
      </c>
      <c r="I6" s="10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2889-7EC5-4E79-B010-8AF8F1EBCE5F}">
  <dimension ref="A1:C22"/>
  <sheetViews>
    <sheetView workbookViewId="0">
      <selection activeCell="E26" sqref="E26"/>
    </sheetView>
  </sheetViews>
  <sheetFormatPr defaultColWidth="8.90625" defaultRowHeight="11" x14ac:dyDescent="0.2"/>
  <cols>
    <col min="1" max="1" width="30.90625" style="2" customWidth="1"/>
    <col min="2" max="3" width="19.90625" style="2" customWidth="1"/>
    <col min="4" max="5" width="8.90625" style="2"/>
    <col min="6" max="6" width="10" style="2" bestFit="1" customWidth="1"/>
    <col min="7" max="16384" width="8.90625" style="2"/>
  </cols>
  <sheetData>
    <row r="1" spans="1:3" ht="21" x14ac:dyDescent="0.3">
      <c r="A1" s="1" t="s">
        <v>109</v>
      </c>
    </row>
    <row r="2" spans="1:3" ht="13" x14ac:dyDescent="0.2">
      <c r="A2" s="55" t="s">
        <v>1</v>
      </c>
    </row>
    <row r="3" spans="1:3" ht="13" x14ac:dyDescent="0.2">
      <c r="A3" s="55" t="s">
        <v>225</v>
      </c>
    </row>
    <row r="4" spans="1:3" ht="13" x14ac:dyDescent="0.2">
      <c r="C4" s="56" t="s">
        <v>13</v>
      </c>
    </row>
    <row r="5" spans="1:3" ht="22.5" customHeight="1" x14ac:dyDescent="0.2">
      <c r="A5" s="12" t="s">
        <v>110</v>
      </c>
      <c r="B5" s="12" t="s">
        <v>111</v>
      </c>
      <c r="C5" s="12" t="s">
        <v>112</v>
      </c>
    </row>
    <row r="6" spans="1:3" ht="18" customHeight="1" x14ac:dyDescent="0.2">
      <c r="A6" s="14" t="s">
        <v>113</v>
      </c>
      <c r="B6" s="10"/>
      <c r="C6" s="10"/>
    </row>
    <row r="7" spans="1:3" ht="18" customHeight="1" x14ac:dyDescent="0.2">
      <c r="A7" s="14" t="s">
        <v>114</v>
      </c>
      <c r="B7" s="10">
        <v>9510137</v>
      </c>
      <c r="C7" s="10">
        <v>0</v>
      </c>
    </row>
    <row r="8" spans="1:3" ht="18" customHeight="1" x14ac:dyDescent="0.2">
      <c r="A8" s="14"/>
      <c r="B8" s="10"/>
      <c r="C8" s="10"/>
    </row>
    <row r="9" spans="1:3" ht="18" customHeight="1" thickBot="1" x14ac:dyDescent="0.25">
      <c r="A9" s="32" t="s">
        <v>55</v>
      </c>
      <c r="B9" s="33">
        <f>SUM(B7:B8)</f>
        <v>9510137</v>
      </c>
      <c r="C9" s="33">
        <v>0</v>
      </c>
    </row>
    <row r="10" spans="1:3" ht="18" customHeight="1" thickTop="1" x14ac:dyDescent="0.2">
      <c r="A10" s="14" t="s">
        <v>115</v>
      </c>
      <c r="B10" s="10"/>
      <c r="C10" s="10"/>
    </row>
    <row r="11" spans="1:3" ht="18" customHeight="1" x14ac:dyDescent="0.2">
      <c r="A11" s="14" t="s">
        <v>116</v>
      </c>
      <c r="B11" s="10">
        <v>183779549</v>
      </c>
      <c r="C11" s="10">
        <v>20641699</v>
      </c>
    </row>
    <row r="12" spans="1:3" ht="18" customHeight="1" x14ac:dyDescent="0.2">
      <c r="A12" s="14" t="s">
        <v>117</v>
      </c>
      <c r="B12" s="10">
        <v>134257764</v>
      </c>
      <c r="C12" s="10">
        <v>12294591</v>
      </c>
    </row>
    <row r="13" spans="1:3" ht="18" customHeight="1" x14ac:dyDescent="0.2">
      <c r="A13" s="14" t="s">
        <v>118</v>
      </c>
      <c r="B13" s="10">
        <v>11943567</v>
      </c>
      <c r="C13" s="10">
        <v>1382665</v>
      </c>
    </row>
    <row r="14" spans="1:3" ht="18" customHeight="1" x14ac:dyDescent="0.2">
      <c r="A14" s="14" t="s">
        <v>119</v>
      </c>
      <c r="B14" s="10">
        <v>24788913</v>
      </c>
      <c r="C14" s="10">
        <v>2269249</v>
      </c>
    </row>
    <row r="15" spans="1:3" ht="18" customHeight="1" x14ac:dyDescent="0.2">
      <c r="A15" s="14" t="s">
        <v>120</v>
      </c>
      <c r="B15" s="10">
        <v>9027909</v>
      </c>
      <c r="C15" s="10">
        <v>734045</v>
      </c>
    </row>
    <row r="16" spans="1:3" ht="18" customHeight="1" x14ac:dyDescent="0.2">
      <c r="A16" s="14" t="s">
        <v>121</v>
      </c>
      <c r="B16" s="10">
        <v>279555</v>
      </c>
      <c r="C16" s="10">
        <v>455292</v>
      </c>
    </row>
    <row r="17" spans="1:3" ht="18" customHeight="1" x14ac:dyDescent="0.2">
      <c r="A17" s="14" t="s">
        <v>122</v>
      </c>
      <c r="B17" s="10">
        <v>136184714</v>
      </c>
      <c r="C17" s="10">
        <v>1051384.6000000001</v>
      </c>
    </row>
    <row r="18" spans="1:3" ht="18" customHeight="1" x14ac:dyDescent="0.2">
      <c r="A18" s="14"/>
      <c r="B18" s="10"/>
      <c r="C18" s="10"/>
    </row>
    <row r="19" spans="1:3" ht="18" customHeight="1" x14ac:dyDescent="0.2">
      <c r="A19" s="14"/>
      <c r="B19" s="10"/>
      <c r="C19" s="10"/>
    </row>
    <row r="20" spans="1:3" ht="18" customHeight="1" x14ac:dyDescent="0.2">
      <c r="A20" s="14"/>
      <c r="B20" s="10"/>
      <c r="C20" s="10"/>
    </row>
    <row r="21" spans="1:3" ht="18" customHeight="1" thickBot="1" x14ac:dyDescent="0.25">
      <c r="A21" s="32" t="s">
        <v>55</v>
      </c>
      <c r="B21" s="33">
        <f>SUM(B11:B20)</f>
        <v>500261971</v>
      </c>
      <c r="C21" s="33">
        <f>SUM(C11:C20)</f>
        <v>38828925.600000001</v>
      </c>
    </row>
    <row r="22" spans="1:3" ht="18" customHeight="1" thickTop="1" x14ac:dyDescent="0.2">
      <c r="A22" s="13" t="s">
        <v>9</v>
      </c>
      <c r="B22" s="10">
        <f>B9+B21</f>
        <v>509772108</v>
      </c>
      <c r="C22" s="10">
        <f>C9+C21</f>
        <v>38828925.600000001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50DE-81AA-414E-9EA8-119024711EAC}">
  <sheetPr>
    <pageSetUpPr fitToPage="1"/>
  </sheetPr>
  <dimension ref="A1:L40"/>
  <sheetViews>
    <sheetView workbookViewId="0">
      <selection activeCell="M38" sqref="M38"/>
    </sheetView>
  </sheetViews>
  <sheetFormatPr defaultColWidth="8.90625" defaultRowHeight="11" x14ac:dyDescent="0.2"/>
  <cols>
    <col min="1" max="1" width="37.36328125" style="2" customWidth="1"/>
    <col min="2" max="11" width="15.36328125" style="2" customWidth="1"/>
    <col min="12" max="16384" width="8.90625" style="2"/>
  </cols>
  <sheetData>
    <row r="1" spans="1:10" ht="21" x14ac:dyDescent="0.3">
      <c r="A1" s="1" t="s">
        <v>123</v>
      </c>
    </row>
    <row r="2" spans="1:10" ht="13" x14ac:dyDescent="0.2">
      <c r="A2" s="55" t="s">
        <v>1</v>
      </c>
    </row>
    <row r="3" spans="1:10" ht="13" x14ac:dyDescent="0.2">
      <c r="A3" s="55" t="s">
        <v>228</v>
      </c>
    </row>
    <row r="5" spans="1:10" ht="13" x14ac:dyDescent="0.2">
      <c r="A5" s="34" t="s">
        <v>124</v>
      </c>
      <c r="H5" s="56" t="s">
        <v>125</v>
      </c>
    </row>
    <row r="6" spans="1:10" ht="37.5" customHeight="1" x14ac:dyDescent="0.2">
      <c r="A6" s="12" t="s">
        <v>126</v>
      </c>
      <c r="B6" s="16" t="s">
        <v>127</v>
      </c>
      <c r="C6" s="16" t="s">
        <v>128</v>
      </c>
      <c r="D6" s="16" t="s">
        <v>129</v>
      </c>
      <c r="E6" s="16" t="s">
        <v>130</v>
      </c>
      <c r="F6" s="16" t="s">
        <v>131</v>
      </c>
      <c r="G6" s="16" t="s">
        <v>132</v>
      </c>
      <c r="H6" s="16" t="s">
        <v>20</v>
      </c>
    </row>
    <row r="7" spans="1:10" ht="18" customHeight="1" x14ac:dyDescent="0.2">
      <c r="A7" s="35" t="s">
        <v>133</v>
      </c>
      <c r="B7" s="36">
        <f>16860*0.1</f>
        <v>1686</v>
      </c>
      <c r="C7" s="37">
        <v>1599</v>
      </c>
      <c r="D7" s="36">
        <f>B7*C7</f>
        <v>2695914</v>
      </c>
      <c r="E7" s="36">
        <v>500</v>
      </c>
      <c r="F7" s="36">
        <f>E7*B7</f>
        <v>843000</v>
      </c>
      <c r="G7" s="36">
        <f>D7-F7</f>
        <v>1852914</v>
      </c>
      <c r="H7" s="36"/>
    </row>
    <row r="8" spans="1:10" ht="18" customHeight="1" x14ac:dyDescent="0.2">
      <c r="A8" s="14"/>
      <c r="B8" s="10"/>
      <c r="C8" s="10"/>
      <c r="D8" s="10"/>
      <c r="E8" s="10"/>
      <c r="F8" s="10"/>
      <c r="G8" s="10"/>
      <c r="H8" s="10"/>
    </row>
    <row r="9" spans="1:10" ht="18" customHeight="1" x14ac:dyDescent="0.2">
      <c r="A9" s="13" t="s">
        <v>9</v>
      </c>
      <c r="B9" s="10">
        <f t="shared" ref="B9:G9" si="0">SUM(B7:B8)</f>
        <v>1686</v>
      </c>
      <c r="C9" s="38">
        <f t="shared" si="0"/>
        <v>1599</v>
      </c>
      <c r="D9" s="10">
        <f t="shared" si="0"/>
        <v>2695914</v>
      </c>
      <c r="E9" s="10">
        <f t="shared" si="0"/>
        <v>500</v>
      </c>
      <c r="F9" s="10">
        <f t="shared" si="0"/>
        <v>843000</v>
      </c>
      <c r="G9" s="10">
        <f t="shared" si="0"/>
        <v>1852914</v>
      </c>
      <c r="H9" s="10"/>
    </row>
    <row r="11" spans="1:10" ht="13" x14ac:dyDescent="0.2">
      <c r="A11" s="34" t="s">
        <v>134</v>
      </c>
      <c r="J11" s="56" t="s">
        <v>13</v>
      </c>
    </row>
    <row r="12" spans="1:10" ht="37.5" customHeight="1" x14ac:dyDescent="0.2">
      <c r="A12" s="12" t="s">
        <v>135</v>
      </c>
      <c r="B12" s="16" t="s">
        <v>136</v>
      </c>
      <c r="C12" s="16" t="s">
        <v>137</v>
      </c>
      <c r="D12" s="16" t="s">
        <v>138</v>
      </c>
      <c r="E12" s="16" t="s">
        <v>139</v>
      </c>
      <c r="F12" s="16" t="s">
        <v>140</v>
      </c>
      <c r="G12" s="16" t="s">
        <v>141</v>
      </c>
      <c r="H12" s="16" t="s">
        <v>142</v>
      </c>
      <c r="I12" s="16" t="s">
        <v>143</v>
      </c>
      <c r="J12" s="16" t="s">
        <v>229</v>
      </c>
    </row>
    <row r="13" spans="1:10" ht="18" customHeight="1" x14ac:dyDescent="0.2">
      <c r="A13" s="14" t="s">
        <v>144</v>
      </c>
      <c r="B13" s="10">
        <f>214254450+30500000+57100000+2900000</f>
        <v>304754450</v>
      </c>
      <c r="C13" s="10">
        <v>14400044570</v>
      </c>
      <c r="D13" s="10">
        <v>7313520391</v>
      </c>
      <c r="E13" s="10">
        <f>C13-D13</f>
        <v>7086524179</v>
      </c>
      <c r="F13" s="10">
        <v>244754450</v>
      </c>
      <c r="G13" s="10">
        <v>100</v>
      </c>
      <c r="H13" s="10">
        <f>E13</f>
        <v>7086524179</v>
      </c>
      <c r="I13" s="10">
        <v>0</v>
      </c>
      <c r="J13" s="10"/>
    </row>
    <row r="14" spans="1:10" ht="18" customHeight="1" x14ac:dyDescent="0.2">
      <c r="A14" s="14" t="s">
        <v>145</v>
      </c>
      <c r="B14" s="10">
        <f>195000000+70000000+70000000</f>
        <v>335000000</v>
      </c>
      <c r="C14" s="10">
        <v>1524551535</v>
      </c>
      <c r="D14" s="10">
        <v>1035072733</v>
      </c>
      <c r="E14" s="10">
        <f t="shared" ref="E14:E17" si="1">C14-D14</f>
        <v>489478802</v>
      </c>
      <c r="F14" s="10">
        <f>195000000+70000000+70000000</f>
        <v>335000000</v>
      </c>
      <c r="G14" s="10">
        <v>100</v>
      </c>
      <c r="H14" s="10">
        <f t="shared" ref="H14:H17" si="2">E14</f>
        <v>489478802</v>
      </c>
      <c r="I14" s="10">
        <v>0</v>
      </c>
      <c r="J14" s="10"/>
    </row>
    <row r="15" spans="1:10" ht="18" customHeight="1" x14ac:dyDescent="0.2">
      <c r="A15" s="14" t="s">
        <v>146</v>
      </c>
      <c r="B15" s="10">
        <v>2000000</v>
      </c>
      <c r="C15" s="10">
        <v>373407711</v>
      </c>
      <c r="D15" s="10">
        <v>0</v>
      </c>
      <c r="E15" s="10">
        <f t="shared" si="1"/>
        <v>373407711</v>
      </c>
      <c r="F15" s="10">
        <v>2000000</v>
      </c>
      <c r="G15" s="10">
        <v>100</v>
      </c>
      <c r="H15" s="10">
        <f t="shared" si="2"/>
        <v>373407711</v>
      </c>
      <c r="I15" s="10">
        <v>0</v>
      </c>
      <c r="J15" s="10">
        <v>2000</v>
      </c>
    </row>
    <row r="16" spans="1:10" ht="18" customHeight="1" x14ac:dyDescent="0.2">
      <c r="A16" s="14" t="s">
        <v>230</v>
      </c>
      <c r="B16" s="10">
        <v>151101000</v>
      </c>
      <c r="C16" s="10">
        <v>30613326703</v>
      </c>
      <c r="D16" s="10">
        <v>29353583169</v>
      </c>
      <c r="E16" s="10">
        <f t="shared" si="1"/>
        <v>1259743534</v>
      </c>
      <c r="F16" s="10">
        <v>290019291</v>
      </c>
      <c r="G16" s="10">
        <v>100</v>
      </c>
      <c r="H16" s="10">
        <f t="shared" si="2"/>
        <v>1259743534</v>
      </c>
      <c r="I16" s="10">
        <v>0</v>
      </c>
      <c r="J16" s="10"/>
    </row>
    <row r="17" spans="1:12" ht="18" customHeight="1" x14ac:dyDescent="0.2">
      <c r="A17" s="14" t="s">
        <v>147</v>
      </c>
      <c r="B17" s="10">
        <v>507614000</v>
      </c>
      <c r="C17" s="10">
        <v>20416482687</v>
      </c>
      <c r="D17" s="10">
        <v>20633755043</v>
      </c>
      <c r="E17" s="10">
        <f t="shared" si="1"/>
        <v>-217272356</v>
      </c>
      <c r="F17" s="10">
        <v>1302074630</v>
      </c>
      <c r="G17" s="39">
        <f>B17/F17+0.01</f>
        <v>0.39985015782083089</v>
      </c>
      <c r="H17" s="10">
        <f t="shared" si="2"/>
        <v>-217272356</v>
      </c>
      <c r="I17" s="10">
        <v>0</v>
      </c>
      <c r="J17" s="10"/>
    </row>
    <row r="18" spans="1:12" ht="18" customHeight="1" x14ac:dyDescent="0.2">
      <c r="A18" s="14"/>
      <c r="B18" s="10"/>
      <c r="C18" s="10"/>
      <c r="D18" s="10"/>
      <c r="E18" s="10"/>
      <c r="F18" s="10"/>
      <c r="G18" s="10"/>
      <c r="H18" s="10"/>
      <c r="I18" s="10"/>
      <c r="J18" s="10"/>
    </row>
    <row r="19" spans="1:12" ht="18" customHeight="1" x14ac:dyDescent="0.2">
      <c r="A19" s="13" t="s">
        <v>9</v>
      </c>
      <c r="B19" s="10">
        <f>SUM(B13:B18)</f>
        <v>1300469450</v>
      </c>
      <c r="C19" s="10"/>
      <c r="D19" s="10"/>
      <c r="E19" s="10"/>
      <c r="F19" s="10"/>
      <c r="G19" s="10"/>
      <c r="H19" s="10"/>
      <c r="I19" s="10"/>
      <c r="J19" s="10"/>
    </row>
    <row r="21" spans="1:12" ht="13" x14ac:dyDescent="0.2">
      <c r="A21" s="34" t="s">
        <v>148</v>
      </c>
      <c r="K21" s="56" t="s">
        <v>13</v>
      </c>
    </row>
    <row r="22" spans="1:12" ht="37.5" customHeight="1" x14ac:dyDescent="0.2">
      <c r="A22" s="12" t="s">
        <v>135</v>
      </c>
      <c r="B22" s="16" t="s">
        <v>149</v>
      </c>
      <c r="C22" s="16" t="s">
        <v>137</v>
      </c>
      <c r="D22" s="16" t="s">
        <v>138</v>
      </c>
      <c r="E22" s="16" t="s">
        <v>139</v>
      </c>
      <c r="F22" s="16" t="s">
        <v>140</v>
      </c>
      <c r="G22" s="16" t="s">
        <v>141</v>
      </c>
      <c r="H22" s="16" t="s">
        <v>142</v>
      </c>
      <c r="I22" s="16" t="s">
        <v>150</v>
      </c>
      <c r="J22" s="16" t="s">
        <v>151</v>
      </c>
      <c r="K22" s="16" t="s">
        <v>229</v>
      </c>
    </row>
    <row r="23" spans="1:12" ht="18" customHeight="1" x14ac:dyDescent="0.2">
      <c r="A23" s="35" t="s">
        <v>152</v>
      </c>
      <c r="B23" s="36">
        <v>649345</v>
      </c>
      <c r="C23" s="36">
        <v>601686000</v>
      </c>
      <c r="D23" s="36">
        <v>415737000</v>
      </c>
      <c r="E23" s="36">
        <f>C23-D23</f>
        <v>185949000</v>
      </c>
      <c r="F23" s="36">
        <v>176064000</v>
      </c>
      <c r="G23" s="40">
        <f>22/6300</f>
        <v>3.4920634920634921E-3</v>
      </c>
      <c r="H23" s="36">
        <f>E23*G23-1</f>
        <v>649344.71428571432</v>
      </c>
      <c r="I23" s="36"/>
      <c r="J23" s="36">
        <v>649345</v>
      </c>
      <c r="K23" s="36">
        <v>649</v>
      </c>
      <c r="L23" s="2" t="s">
        <v>153</v>
      </c>
    </row>
    <row r="24" spans="1:12" ht="18" customHeight="1" x14ac:dyDescent="0.2">
      <c r="A24" s="41" t="s">
        <v>154</v>
      </c>
      <c r="B24" s="36">
        <v>50000000</v>
      </c>
      <c r="C24" s="36">
        <v>373393873</v>
      </c>
      <c r="D24" s="36">
        <v>123735177</v>
      </c>
      <c r="E24" s="36">
        <f t="shared" ref="E24:E39" si="3">C24-D24</f>
        <v>249658696</v>
      </c>
      <c r="F24" s="36">
        <v>262400000</v>
      </c>
      <c r="G24" s="40">
        <f t="shared" ref="G24:G39" si="4">B24/F24</f>
        <v>0.19054878048780488</v>
      </c>
      <c r="H24" s="36">
        <f t="shared" ref="H24:H39" si="5">E24*G24</f>
        <v>47572160.060975611</v>
      </c>
      <c r="I24" s="36"/>
      <c r="J24" s="36">
        <v>50000000</v>
      </c>
      <c r="K24" s="36">
        <v>50000</v>
      </c>
      <c r="L24" s="2" t="s">
        <v>153</v>
      </c>
    </row>
    <row r="25" spans="1:12" ht="18" customHeight="1" x14ac:dyDescent="0.2">
      <c r="A25" s="41" t="s">
        <v>155</v>
      </c>
      <c r="B25" s="36">
        <v>15000000</v>
      </c>
      <c r="C25" s="36">
        <v>3046934000</v>
      </c>
      <c r="D25" s="36">
        <v>425141000</v>
      </c>
      <c r="E25" s="36">
        <f t="shared" si="3"/>
        <v>2621793000</v>
      </c>
      <c r="F25" s="36">
        <v>100000000</v>
      </c>
      <c r="G25" s="40">
        <f t="shared" si="4"/>
        <v>0.15</v>
      </c>
      <c r="H25" s="36">
        <f t="shared" si="5"/>
        <v>393268950</v>
      </c>
      <c r="I25" s="36"/>
      <c r="J25" s="36">
        <v>15000000</v>
      </c>
      <c r="K25" s="36">
        <v>15000</v>
      </c>
      <c r="L25" s="2" t="s">
        <v>153</v>
      </c>
    </row>
    <row r="26" spans="1:12" ht="18" customHeight="1" x14ac:dyDescent="0.2">
      <c r="A26" s="14" t="s">
        <v>156</v>
      </c>
      <c r="B26" s="10">
        <v>6042000</v>
      </c>
      <c r="C26" s="10">
        <v>1547279032828</v>
      </c>
      <c r="D26" s="10">
        <v>1453259264097</v>
      </c>
      <c r="E26" s="10">
        <f t="shared" si="3"/>
        <v>94019768731</v>
      </c>
      <c r="F26" s="10">
        <v>68723312546</v>
      </c>
      <c r="G26" s="42">
        <f t="shared" si="4"/>
        <v>8.7917764382439836E-5</v>
      </c>
      <c r="H26" s="10">
        <f t="shared" si="5"/>
        <v>8266007.8745835423</v>
      </c>
      <c r="I26" s="10"/>
      <c r="J26" s="10">
        <v>6042000</v>
      </c>
      <c r="K26" s="36">
        <v>6042</v>
      </c>
    </row>
    <row r="27" spans="1:12" ht="18" customHeight="1" x14ac:dyDescent="0.2">
      <c r="A27" s="14" t="s">
        <v>157</v>
      </c>
      <c r="B27" s="10">
        <v>3600000</v>
      </c>
      <c r="C27" s="10">
        <v>17825368260</v>
      </c>
      <c r="D27" s="10">
        <v>5210753614</v>
      </c>
      <c r="E27" s="10">
        <f t="shared" si="3"/>
        <v>12614614646</v>
      </c>
      <c r="F27" s="10">
        <v>7829920000</v>
      </c>
      <c r="G27" s="42">
        <f t="shared" si="4"/>
        <v>4.597748125140487E-4</v>
      </c>
      <c r="H27" s="10">
        <f t="shared" si="5"/>
        <v>5799882.0838016225</v>
      </c>
      <c r="I27" s="10"/>
      <c r="J27" s="10">
        <v>3600000</v>
      </c>
      <c r="K27" s="36">
        <v>3600</v>
      </c>
    </row>
    <row r="28" spans="1:12" ht="18" customHeight="1" x14ac:dyDescent="0.2">
      <c r="A28" s="14" t="s">
        <v>158</v>
      </c>
      <c r="B28" s="10">
        <v>5158000</v>
      </c>
      <c r="C28" s="10">
        <v>828743583</v>
      </c>
      <c r="D28" s="10">
        <v>582866090</v>
      </c>
      <c r="E28" s="10">
        <f t="shared" si="3"/>
        <v>245877493</v>
      </c>
      <c r="F28" s="10">
        <v>161940000</v>
      </c>
      <c r="G28" s="42">
        <f t="shared" si="4"/>
        <v>3.1851302951710507E-2</v>
      </c>
      <c r="H28" s="10">
        <f t="shared" si="5"/>
        <v>7831518.5185500793</v>
      </c>
      <c r="I28" s="10"/>
      <c r="J28" s="10">
        <v>5158000</v>
      </c>
      <c r="K28" s="36">
        <v>5158</v>
      </c>
    </row>
    <row r="29" spans="1:12" ht="18" customHeight="1" x14ac:dyDescent="0.2">
      <c r="A29" s="14" t="s">
        <v>159</v>
      </c>
      <c r="B29" s="10">
        <v>4830000</v>
      </c>
      <c r="C29" s="10">
        <v>275116196782</v>
      </c>
      <c r="D29" s="10">
        <v>263791577287</v>
      </c>
      <c r="E29" s="10">
        <f t="shared" si="3"/>
        <v>11324619495</v>
      </c>
      <c r="F29" s="10">
        <v>9586675000</v>
      </c>
      <c r="G29" s="42">
        <f t="shared" si="4"/>
        <v>5.0382431865062709E-4</v>
      </c>
      <c r="H29" s="10">
        <f t="shared" si="5"/>
        <v>5705618.7010459835</v>
      </c>
      <c r="I29" s="10"/>
      <c r="J29" s="10">
        <v>4830000</v>
      </c>
      <c r="K29" s="36">
        <v>4830</v>
      </c>
    </row>
    <row r="30" spans="1:12" ht="18" customHeight="1" x14ac:dyDescent="0.2">
      <c r="A30" s="14" t="s">
        <v>160</v>
      </c>
      <c r="B30" s="10">
        <v>1586000</v>
      </c>
      <c r="C30" s="10">
        <v>1533655515</v>
      </c>
      <c r="D30" s="10">
        <v>176078690</v>
      </c>
      <c r="E30" s="10">
        <f t="shared" si="3"/>
        <v>1357576825</v>
      </c>
      <c r="F30" s="10">
        <v>1055815881</v>
      </c>
      <c r="G30" s="42">
        <f t="shared" si="4"/>
        <v>1.5021558479475078E-3</v>
      </c>
      <c r="H30" s="10">
        <f t="shared" si="5"/>
        <v>2039291.9667117605</v>
      </c>
      <c r="I30" s="10"/>
      <c r="J30" s="10">
        <v>1586000</v>
      </c>
      <c r="K30" s="36">
        <v>1586</v>
      </c>
    </row>
    <row r="31" spans="1:12" ht="18" customHeight="1" x14ac:dyDescent="0.2">
      <c r="A31" s="14" t="s">
        <v>231</v>
      </c>
      <c r="B31" s="10">
        <v>1000000</v>
      </c>
      <c r="C31" s="10">
        <v>2090332196</v>
      </c>
      <c r="D31" s="10">
        <v>487332090</v>
      </c>
      <c r="E31" s="10">
        <f t="shared" si="3"/>
        <v>1603000106</v>
      </c>
      <c r="F31" s="10">
        <v>500000000</v>
      </c>
      <c r="G31" s="42">
        <f t="shared" si="4"/>
        <v>2E-3</v>
      </c>
      <c r="H31" s="10">
        <f t="shared" si="5"/>
        <v>3206000.2120000003</v>
      </c>
      <c r="I31" s="10"/>
      <c r="J31" s="10">
        <v>1000000</v>
      </c>
      <c r="K31" s="36">
        <v>1000</v>
      </c>
    </row>
    <row r="32" spans="1:12" ht="18" customHeight="1" x14ac:dyDescent="0.2">
      <c r="A32" s="14" t="s">
        <v>232</v>
      </c>
      <c r="B32" s="10">
        <v>550000</v>
      </c>
      <c r="C32" s="10">
        <v>1149467999</v>
      </c>
      <c r="D32" s="10">
        <v>19021263</v>
      </c>
      <c r="E32" s="10">
        <f t="shared" si="3"/>
        <v>1130446736</v>
      </c>
      <c r="F32" s="10">
        <v>89733609</v>
      </c>
      <c r="G32" s="42">
        <f t="shared" si="4"/>
        <v>6.1292530873242827E-3</v>
      </c>
      <c r="H32" s="10">
        <f t="shared" si="5"/>
        <v>6928794.1466836585</v>
      </c>
      <c r="I32" s="10"/>
      <c r="J32" s="10">
        <v>550000</v>
      </c>
      <c r="K32" s="36">
        <v>430</v>
      </c>
    </row>
    <row r="33" spans="1:11" ht="18" customHeight="1" x14ac:dyDescent="0.2">
      <c r="A33" s="14" t="s">
        <v>161</v>
      </c>
      <c r="B33" s="10">
        <v>630000</v>
      </c>
      <c r="C33" s="10">
        <v>109119033</v>
      </c>
      <c r="D33" s="10">
        <v>34632741</v>
      </c>
      <c r="E33" s="10">
        <f t="shared" si="3"/>
        <v>74486292</v>
      </c>
      <c r="F33" s="10">
        <v>76594000</v>
      </c>
      <c r="G33" s="42">
        <f t="shared" si="4"/>
        <v>8.2251873514896726E-3</v>
      </c>
      <c r="H33" s="10">
        <f t="shared" si="5"/>
        <v>612663.70681776642</v>
      </c>
      <c r="I33" s="10"/>
      <c r="J33" s="10">
        <v>630000</v>
      </c>
      <c r="K33" s="36">
        <v>630</v>
      </c>
    </row>
    <row r="34" spans="1:11" ht="18" customHeight="1" x14ac:dyDescent="0.2">
      <c r="A34" s="14" t="s">
        <v>162</v>
      </c>
      <c r="B34" s="10">
        <v>1880000</v>
      </c>
      <c r="C34" s="10">
        <v>925308652</v>
      </c>
      <c r="D34" s="10">
        <v>3872102</v>
      </c>
      <c r="E34" s="10">
        <f t="shared" si="3"/>
        <v>921436550</v>
      </c>
      <c r="F34" s="10">
        <v>837130905</v>
      </c>
      <c r="G34" s="42">
        <f t="shared" si="4"/>
        <v>2.2457658518771325E-3</v>
      </c>
      <c r="H34" s="10">
        <f t="shared" si="5"/>
        <v>2069330.7386614759</v>
      </c>
      <c r="I34" s="10"/>
      <c r="J34" s="10">
        <v>1880000</v>
      </c>
      <c r="K34" s="36">
        <v>1880</v>
      </c>
    </row>
    <row r="35" spans="1:11" ht="18" customHeight="1" x14ac:dyDescent="0.2">
      <c r="A35" s="14" t="s">
        <v>163</v>
      </c>
      <c r="B35" s="10">
        <v>700000</v>
      </c>
      <c r="C35" s="10">
        <v>328235797</v>
      </c>
      <c r="D35" s="10">
        <v>3365463</v>
      </c>
      <c r="E35" s="10">
        <f t="shared" si="3"/>
        <v>324870334</v>
      </c>
      <c r="F35" s="10">
        <v>293627369</v>
      </c>
      <c r="G35" s="42">
        <f t="shared" si="4"/>
        <v>2.3839739544170352E-3</v>
      </c>
      <c r="H35" s="10">
        <f t="shared" si="5"/>
        <v>774482.41481876303</v>
      </c>
      <c r="I35" s="10"/>
      <c r="J35" s="10">
        <v>700000</v>
      </c>
      <c r="K35" s="36">
        <v>700</v>
      </c>
    </row>
    <row r="36" spans="1:11" ht="18" customHeight="1" x14ac:dyDescent="0.2">
      <c r="A36" s="14" t="s">
        <v>164</v>
      </c>
      <c r="B36" s="10">
        <v>660000</v>
      </c>
      <c r="C36" s="10">
        <v>413102302</v>
      </c>
      <c r="D36" s="10">
        <v>55251237</v>
      </c>
      <c r="E36" s="10">
        <f t="shared" si="3"/>
        <v>357851065</v>
      </c>
      <c r="F36" s="10">
        <v>318000000</v>
      </c>
      <c r="G36" s="42">
        <f t="shared" si="4"/>
        <v>2.0754716981132076E-3</v>
      </c>
      <c r="H36" s="10">
        <f t="shared" si="5"/>
        <v>742709.75754716981</v>
      </c>
      <c r="I36" s="10"/>
      <c r="J36" s="10">
        <v>660000</v>
      </c>
      <c r="K36" s="36">
        <v>660</v>
      </c>
    </row>
    <row r="37" spans="1:11" ht="18" customHeight="1" x14ac:dyDescent="0.2">
      <c r="A37" s="14" t="s">
        <v>165</v>
      </c>
      <c r="B37" s="10">
        <v>4834000</v>
      </c>
      <c r="C37" s="10">
        <v>592445407</v>
      </c>
      <c r="D37" s="10">
        <v>5320972</v>
      </c>
      <c r="E37" s="10">
        <f t="shared" si="3"/>
        <v>587124435</v>
      </c>
      <c r="F37" s="10">
        <v>500000000</v>
      </c>
      <c r="G37" s="42">
        <f t="shared" si="4"/>
        <v>9.6679999999999995E-3</v>
      </c>
      <c r="H37" s="10">
        <f t="shared" si="5"/>
        <v>5676319.0375799993</v>
      </c>
      <c r="I37" s="10"/>
      <c r="J37" s="10">
        <v>4834000</v>
      </c>
      <c r="K37" s="36">
        <v>4834</v>
      </c>
    </row>
    <row r="38" spans="1:11" ht="18" customHeight="1" x14ac:dyDescent="0.2">
      <c r="A38" s="14" t="s">
        <v>166</v>
      </c>
      <c r="B38" s="10">
        <v>522000</v>
      </c>
      <c r="C38" s="10">
        <v>116395231</v>
      </c>
      <c r="D38" s="10">
        <v>18781054</v>
      </c>
      <c r="E38" s="10">
        <f t="shared" si="3"/>
        <v>97614177</v>
      </c>
      <c r="F38" s="10">
        <v>101468000</v>
      </c>
      <c r="G38" s="42">
        <f t="shared" si="4"/>
        <v>5.1444790475815034E-3</v>
      </c>
      <c r="H38" s="10">
        <f t="shared" si="5"/>
        <v>502174.08832341229</v>
      </c>
      <c r="I38" s="10"/>
      <c r="J38" s="10">
        <v>522000</v>
      </c>
      <c r="K38" s="36">
        <v>522</v>
      </c>
    </row>
    <row r="39" spans="1:11" ht="18" customHeight="1" x14ac:dyDescent="0.2">
      <c r="A39" s="14" t="s">
        <v>167</v>
      </c>
      <c r="B39" s="10">
        <v>6100000</v>
      </c>
      <c r="C39" s="10">
        <f>24857606*1000000</f>
        <v>24857606000000</v>
      </c>
      <c r="D39" s="10">
        <f>24516985*1000000</f>
        <v>24516985000000</v>
      </c>
      <c r="E39" s="10">
        <f t="shared" si="3"/>
        <v>340621000000</v>
      </c>
      <c r="F39" s="10">
        <v>16602000000</v>
      </c>
      <c r="G39" s="42">
        <f t="shared" si="4"/>
        <v>3.6742561137212382E-4</v>
      </c>
      <c r="H39" s="10">
        <f t="shared" si="5"/>
        <v>125152879.17118418</v>
      </c>
      <c r="I39" s="10"/>
      <c r="J39" s="10">
        <v>6100000</v>
      </c>
      <c r="K39" s="36">
        <v>6100</v>
      </c>
    </row>
    <row r="40" spans="1:11" ht="18" customHeight="1" x14ac:dyDescent="0.2">
      <c r="A40" s="13" t="s">
        <v>9</v>
      </c>
      <c r="B40" s="10">
        <f>SUM(B23:B39)</f>
        <v>103741345</v>
      </c>
      <c r="C40" s="10"/>
      <c r="D40" s="10"/>
      <c r="E40" s="10"/>
      <c r="F40" s="10"/>
      <c r="G40" s="10"/>
      <c r="H40" s="10"/>
      <c r="I40" s="10"/>
      <c r="J40" s="10">
        <f>SUM(J23:J39)</f>
        <v>103741345</v>
      </c>
      <c r="K40" s="10"/>
    </row>
  </sheetData>
  <phoneticPr fontId="3"/>
  <pageMargins left="0.39370078740157483" right="0.39370078740157483" top="0.39370078740157483" bottom="0.39370078740157483" header="0.19685039370078741" footer="0.19685039370078741"/>
  <pageSetup paperSize="9" scale="74" fitToHeight="0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E52C0-00F9-423E-A44B-2BE4409EA9F9}">
  <dimension ref="A1:E38"/>
  <sheetViews>
    <sheetView topLeftCell="A13" workbookViewId="0">
      <selection activeCell="E34" sqref="E34"/>
    </sheetView>
  </sheetViews>
  <sheetFormatPr defaultColWidth="8.90625" defaultRowHeight="11" x14ac:dyDescent="0.2"/>
  <cols>
    <col min="1" max="1" width="25.90625" style="2" customWidth="1"/>
    <col min="2" max="2" width="38.7265625" style="2" bestFit="1" customWidth="1"/>
    <col min="3" max="3" width="26.90625" style="2" customWidth="1"/>
    <col min="4" max="5" width="16.90625" style="2" customWidth="1"/>
    <col min="6" max="6" width="11.26953125" style="2" bestFit="1" customWidth="1"/>
    <col min="7" max="16384" width="8.90625" style="2"/>
  </cols>
  <sheetData>
    <row r="1" spans="1:5" ht="21" x14ac:dyDescent="0.3">
      <c r="A1" s="1" t="s">
        <v>168</v>
      </c>
    </row>
    <row r="2" spans="1:5" ht="13" x14ac:dyDescent="0.2">
      <c r="A2" s="55" t="s">
        <v>1</v>
      </c>
    </row>
    <row r="3" spans="1:5" ht="13" x14ac:dyDescent="0.2">
      <c r="A3" s="55" t="s">
        <v>225</v>
      </c>
    </row>
    <row r="4" spans="1:5" ht="13" x14ac:dyDescent="0.2">
      <c r="E4" s="56" t="s">
        <v>13</v>
      </c>
    </row>
    <row r="5" spans="1:5" ht="22.5" customHeight="1" x14ac:dyDescent="0.2">
      <c r="A5" s="12" t="s">
        <v>2</v>
      </c>
      <c r="B5" s="12" t="s">
        <v>169</v>
      </c>
      <c r="C5" s="12" t="s">
        <v>170</v>
      </c>
      <c r="D5" s="12" t="s">
        <v>37</v>
      </c>
      <c r="E5" s="12" t="s">
        <v>171</v>
      </c>
    </row>
    <row r="6" spans="1:5" ht="18" customHeight="1" x14ac:dyDescent="0.2">
      <c r="A6" s="66" t="s">
        <v>172</v>
      </c>
      <c r="B6" s="14" t="s">
        <v>233</v>
      </c>
      <c r="C6" s="14" t="s">
        <v>234</v>
      </c>
      <c r="D6" s="10">
        <v>61320000</v>
      </c>
      <c r="E6" s="13" t="s">
        <v>186</v>
      </c>
    </row>
    <row r="7" spans="1:5" ht="18" customHeight="1" x14ac:dyDescent="0.2">
      <c r="A7" s="66"/>
      <c r="B7" s="14" t="s">
        <v>235</v>
      </c>
      <c r="C7" s="14" t="s">
        <v>236</v>
      </c>
      <c r="D7" s="10">
        <v>64000000</v>
      </c>
      <c r="E7" s="13"/>
    </row>
    <row r="8" spans="1:5" ht="18" customHeight="1" x14ac:dyDescent="0.2">
      <c r="A8" s="60"/>
      <c r="B8" s="14"/>
      <c r="C8" s="14"/>
      <c r="D8" s="10"/>
      <c r="E8" s="13" t="s">
        <v>237</v>
      </c>
    </row>
    <row r="9" spans="1:5" ht="18" customHeight="1" x14ac:dyDescent="0.2">
      <c r="A9" s="58"/>
      <c r="B9" s="13" t="s">
        <v>60</v>
      </c>
      <c r="C9" s="43"/>
      <c r="D9" s="10">
        <f>SUM(D6:D8)</f>
        <v>125320000</v>
      </c>
      <c r="E9" s="43"/>
    </row>
    <row r="10" spans="1:5" ht="18" customHeight="1" x14ac:dyDescent="0.2">
      <c r="A10" s="60" t="s">
        <v>174</v>
      </c>
      <c r="B10" s="14" t="s">
        <v>238</v>
      </c>
      <c r="C10" s="14" t="s">
        <v>239</v>
      </c>
      <c r="D10" s="10">
        <v>8823600000</v>
      </c>
      <c r="E10" s="13" t="s">
        <v>192</v>
      </c>
    </row>
    <row r="11" spans="1:5" ht="18" customHeight="1" x14ac:dyDescent="0.2">
      <c r="A11" s="60"/>
      <c r="B11" s="14" t="s">
        <v>175</v>
      </c>
      <c r="C11" s="14" t="s">
        <v>175</v>
      </c>
      <c r="D11" s="10">
        <v>969030000</v>
      </c>
      <c r="E11" s="13" t="s">
        <v>176</v>
      </c>
    </row>
    <row r="12" spans="1:5" ht="18" customHeight="1" x14ac:dyDescent="0.2">
      <c r="A12" s="60"/>
      <c r="B12" s="14" t="s">
        <v>177</v>
      </c>
      <c r="C12" s="14" t="s">
        <v>175</v>
      </c>
      <c r="D12" s="10">
        <v>854242000</v>
      </c>
      <c r="E12" s="13" t="s">
        <v>178</v>
      </c>
    </row>
    <row r="13" spans="1:5" ht="18" customHeight="1" x14ac:dyDescent="0.2">
      <c r="A13" s="60"/>
      <c r="B13" s="14" t="s">
        <v>179</v>
      </c>
      <c r="C13" s="14" t="s">
        <v>240</v>
      </c>
      <c r="D13" s="10">
        <v>584600000</v>
      </c>
      <c r="E13" s="13" t="s">
        <v>180</v>
      </c>
    </row>
    <row r="14" spans="1:5" ht="18" customHeight="1" x14ac:dyDescent="0.2">
      <c r="A14" s="60"/>
      <c r="B14" s="14" t="s">
        <v>184</v>
      </c>
      <c r="C14" s="14" t="s">
        <v>241</v>
      </c>
      <c r="D14" s="10">
        <v>569885579</v>
      </c>
      <c r="E14" s="13" t="s">
        <v>173</v>
      </c>
    </row>
    <row r="15" spans="1:5" ht="18" customHeight="1" x14ac:dyDescent="0.2">
      <c r="A15" s="60"/>
      <c r="B15" s="14" t="s">
        <v>242</v>
      </c>
      <c r="C15" s="14" t="s">
        <v>243</v>
      </c>
      <c r="D15" s="10">
        <v>483394000</v>
      </c>
      <c r="E15" s="13" t="s">
        <v>178</v>
      </c>
    </row>
    <row r="16" spans="1:5" ht="18" customHeight="1" x14ac:dyDescent="0.2">
      <c r="A16" s="60"/>
      <c r="B16" s="14" t="s">
        <v>244</v>
      </c>
      <c r="C16" s="14" t="s">
        <v>243</v>
      </c>
      <c r="D16" s="10">
        <v>314505000</v>
      </c>
      <c r="E16" s="13" t="s">
        <v>178</v>
      </c>
    </row>
    <row r="17" spans="1:5" ht="18" customHeight="1" x14ac:dyDescent="0.2">
      <c r="A17" s="60"/>
      <c r="B17" s="14" t="s">
        <v>245</v>
      </c>
      <c r="C17" s="14" t="s">
        <v>246</v>
      </c>
      <c r="D17" s="10">
        <v>483008000</v>
      </c>
      <c r="E17" s="13" t="s">
        <v>237</v>
      </c>
    </row>
    <row r="18" spans="1:5" ht="18" customHeight="1" x14ac:dyDescent="0.2">
      <c r="A18" s="60"/>
      <c r="B18" s="14" t="s">
        <v>181</v>
      </c>
      <c r="C18" s="14" t="s">
        <v>247</v>
      </c>
      <c r="D18" s="10">
        <v>273662000</v>
      </c>
      <c r="E18" s="13" t="s">
        <v>180</v>
      </c>
    </row>
    <row r="19" spans="1:5" ht="18" customHeight="1" x14ac:dyDescent="0.2">
      <c r="A19" s="60"/>
      <c r="B19" s="14" t="s">
        <v>248</v>
      </c>
      <c r="C19" s="14" t="s">
        <v>249</v>
      </c>
      <c r="D19" s="10">
        <f>151403000+118530000</f>
        <v>269933000</v>
      </c>
      <c r="E19" s="13" t="s">
        <v>250</v>
      </c>
    </row>
    <row r="20" spans="1:5" ht="18" customHeight="1" x14ac:dyDescent="0.2">
      <c r="A20" s="60"/>
      <c r="B20" s="14" t="s">
        <v>182</v>
      </c>
      <c r="C20" s="14" t="s">
        <v>175</v>
      </c>
      <c r="D20" s="10">
        <v>247963000</v>
      </c>
      <c r="E20" s="13" t="s">
        <v>178</v>
      </c>
    </row>
    <row r="21" spans="1:5" ht="18" customHeight="1" x14ac:dyDescent="0.2">
      <c r="A21" s="60"/>
      <c r="B21" s="14" t="s">
        <v>183</v>
      </c>
      <c r="C21" s="14" t="s">
        <v>251</v>
      </c>
      <c r="D21" s="10">
        <v>236592000</v>
      </c>
      <c r="E21" s="13" t="s">
        <v>178</v>
      </c>
    </row>
    <row r="22" spans="1:5" ht="18" customHeight="1" x14ac:dyDescent="0.2">
      <c r="A22" s="60"/>
      <c r="B22" s="14" t="s">
        <v>185</v>
      </c>
      <c r="C22" s="14"/>
      <c r="D22" s="10">
        <v>145807436</v>
      </c>
      <c r="E22" s="13" t="s">
        <v>186</v>
      </c>
    </row>
    <row r="23" spans="1:5" ht="18" customHeight="1" x14ac:dyDescent="0.2">
      <c r="A23" s="60"/>
      <c r="B23" s="14" t="s">
        <v>252</v>
      </c>
      <c r="C23" s="14" t="s">
        <v>253</v>
      </c>
      <c r="D23" s="10">
        <v>139090700</v>
      </c>
      <c r="E23" s="13" t="s">
        <v>237</v>
      </c>
    </row>
    <row r="24" spans="1:5" ht="18" customHeight="1" x14ac:dyDescent="0.2">
      <c r="A24" s="60"/>
      <c r="B24" s="14" t="s">
        <v>187</v>
      </c>
      <c r="C24" s="14" t="s">
        <v>254</v>
      </c>
      <c r="D24" s="10">
        <v>134509000</v>
      </c>
      <c r="E24" s="13" t="s">
        <v>178</v>
      </c>
    </row>
    <row r="25" spans="1:5" ht="18" customHeight="1" x14ac:dyDescent="0.2">
      <c r="A25" s="60"/>
      <c r="B25" s="14" t="s">
        <v>255</v>
      </c>
      <c r="C25" s="14" t="s">
        <v>254</v>
      </c>
      <c r="D25" s="10">
        <v>131570000</v>
      </c>
      <c r="E25" s="13" t="s">
        <v>250</v>
      </c>
    </row>
    <row r="26" spans="1:5" ht="18" customHeight="1" x14ac:dyDescent="0.2">
      <c r="A26" s="60"/>
      <c r="B26" s="14" t="s">
        <v>256</v>
      </c>
      <c r="C26" s="14" t="s">
        <v>254</v>
      </c>
      <c r="D26" s="10">
        <v>103640000</v>
      </c>
      <c r="E26" s="13" t="s">
        <v>250</v>
      </c>
    </row>
    <row r="27" spans="1:5" ht="18" customHeight="1" x14ac:dyDescent="0.2">
      <c r="A27" s="60"/>
      <c r="B27" s="14" t="s">
        <v>257</v>
      </c>
      <c r="C27" s="14" t="s">
        <v>254</v>
      </c>
      <c r="D27" s="10">
        <v>95545100</v>
      </c>
      <c r="E27" s="13" t="s">
        <v>178</v>
      </c>
    </row>
    <row r="28" spans="1:5" ht="18" customHeight="1" x14ac:dyDescent="0.2">
      <c r="A28" s="60"/>
      <c r="B28" s="14" t="s">
        <v>188</v>
      </c>
      <c r="C28" s="14" t="s">
        <v>258</v>
      </c>
      <c r="D28" s="10">
        <v>72000000</v>
      </c>
      <c r="E28" s="13" t="s">
        <v>250</v>
      </c>
    </row>
    <row r="29" spans="1:5" ht="18" customHeight="1" x14ac:dyDescent="0.2">
      <c r="A29" s="60"/>
      <c r="B29" s="14" t="s">
        <v>189</v>
      </c>
      <c r="C29" s="14" t="s">
        <v>190</v>
      </c>
      <c r="D29" s="10">
        <v>58152000</v>
      </c>
      <c r="E29" s="13" t="s">
        <v>250</v>
      </c>
    </row>
    <row r="30" spans="1:5" ht="18" customHeight="1" x14ac:dyDescent="0.2">
      <c r="A30" s="60"/>
      <c r="B30" s="14" t="s">
        <v>259</v>
      </c>
      <c r="C30" s="14" t="s">
        <v>254</v>
      </c>
      <c r="D30" s="10">
        <v>58059000</v>
      </c>
      <c r="E30" s="13" t="s">
        <v>237</v>
      </c>
    </row>
    <row r="31" spans="1:5" ht="18" customHeight="1" x14ac:dyDescent="0.2">
      <c r="A31" s="60"/>
      <c r="B31" s="14" t="s">
        <v>191</v>
      </c>
      <c r="C31" s="14" t="s">
        <v>191</v>
      </c>
      <c r="D31" s="10">
        <v>57752000</v>
      </c>
      <c r="E31" s="13" t="s">
        <v>180</v>
      </c>
    </row>
    <row r="32" spans="1:5" ht="18" customHeight="1" x14ac:dyDescent="0.2">
      <c r="A32" s="60"/>
      <c r="B32" s="14" t="s">
        <v>260</v>
      </c>
      <c r="C32" s="14" t="s">
        <v>261</v>
      </c>
      <c r="D32" s="10">
        <v>49021000</v>
      </c>
      <c r="E32" s="13" t="s">
        <v>250</v>
      </c>
    </row>
    <row r="33" spans="1:5" ht="18" customHeight="1" x14ac:dyDescent="0.2">
      <c r="A33" s="60"/>
      <c r="B33" s="14" t="s">
        <v>193</v>
      </c>
      <c r="C33" s="14" t="s">
        <v>193</v>
      </c>
      <c r="D33" s="10">
        <v>1213293470</v>
      </c>
      <c r="E33" s="13" t="s">
        <v>193</v>
      </c>
    </row>
    <row r="34" spans="1:5" ht="18" customHeight="1" x14ac:dyDescent="0.2">
      <c r="A34" s="60"/>
      <c r="B34" s="14"/>
      <c r="C34" s="14"/>
      <c r="D34" s="10"/>
      <c r="E34" s="13"/>
    </row>
    <row r="35" spans="1:5" ht="18" customHeight="1" x14ac:dyDescent="0.2">
      <c r="A35" s="58"/>
      <c r="B35" s="13" t="s">
        <v>60</v>
      </c>
      <c r="C35" s="43"/>
      <c r="D35" s="10">
        <f>SUM(D10:D34)</f>
        <v>16368854285</v>
      </c>
      <c r="E35" s="43"/>
    </row>
    <row r="36" spans="1:5" ht="18" customHeight="1" x14ac:dyDescent="0.2">
      <c r="A36" s="13" t="s">
        <v>9</v>
      </c>
      <c r="B36" s="43"/>
      <c r="C36" s="43"/>
      <c r="D36" s="10">
        <f>D9+D35</f>
        <v>16494174285</v>
      </c>
      <c r="E36" s="43"/>
    </row>
    <row r="37" spans="1:5" x14ac:dyDescent="0.2">
      <c r="D37" s="2">
        <f>D38-D36</f>
        <v>0</v>
      </c>
    </row>
    <row r="38" spans="1:5" x14ac:dyDescent="0.2">
      <c r="D38" s="2">
        <v>16494174285</v>
      </c>
    </row>
  </sheetData>
  <mergeCells count="2">
    <mergeCell ref="A6:A9"/>
    <mergeCell ref="A10:A35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C661-6BF7-471A-81E8-931A164FAED8}">
  <dimension ref="A1:C26"/>
  <sheetViews>
    <sheetView workbookViewId="0">
      <selection activeCell="A5" sqref="A5"/>
    </sheetView>
  </sheetViews>
  <sheetFormatPr defaultColWidth="8.90625" defaultRowHeight="11" x14ac:dyDescent="0.2"/>
  <cols>
    <col min="1" max="1" width="30.90625" style="2" customWidth="1"/>
    <col min="2" max="3" width="19.90625" style="2" customWidth="1"/>
    <col min="4" max="8" width="8.90625" style="2"/>
    <col min="9" max="9" width="9.08984375" style="2" bestFit="1" customWidth="1"/>
    <col min="10" max="16384" width="8.90625" style="2"/>
  </cols>
  <sheetData>
    <row r="1" spans="1:3" ht="21" x14ac:dyDescent="0.3">
      <c r="A1" s="1" t="s">
        <v>194</v>
      </c>
    </row>
    <row r="2" spans="1:3" ht="13" x14ac:dyDescent="0.2">
      <c r="A2" s="55" t="s">
        <v>1</v>
      </c>
    </row>
    <row r="3" spans="1:3" ht="13" x14ac:dyDescent="0.2">
      <c r="A3" s="55" t="s">
        <v>225</v>
      </c>
    </row>
    <row r="4" spans="1:3" ht="13" x14ac:dyDescent="0.2">
      <c r="A4" s="3"/>
      <c r="C4" s="56" t="s">
        <v>13</v>
      </c>
    </row>
    <row r="5" spans="1:3" ht="22.5" customHeight="1" x14ac:dyDescent="0.2">
      <c r="A5" s="12" t="s">
        <v>110</v>
      </c>
      <c r="B5" s="12" t="s">
        <v>111</v>
      </c>
      <c r="C5" s="12" t="s">
        <v>112</v>
      </c>
    </row>
    <row r="6" spans="1:3" ht="18" customHeight="1" x14ac:dyDescent="0.2">
      <c r="A6" s="14" t="s">
        <v>113</v>
      </c>
      <c r="B6" s="10"/>
      <c r="C6" s="10"/>
    </row>
    <row r="7" spans="1:3" ht="18" customHeight="1" x14ac:dyDescent="0.2">
      <c r="A7" s="14"/>
      <c r="B7" s="10"/>
      <c r="C7" s="10"/>
    </row>
    <row r="8" spans="1:3" ht="18" customHeight="1" thickBot="1" x14ac:dyDescent="0.25">
      <c r="A8" s="32" t="s">
        <v>55</v>
      </c>
      <c r="B8" s="33"/>
      <c r="C8" s="33"/>
    </row>
    <row r="9" spans="1:3" ht="18" customHeight="1" thickTop="1" x14ac:dyDescent="0.2">
      <c r="A9" s="14" t="s">
        <v>115</v>
      </c>
      <c r="B9" s="10"/>
      <c r="C9" s="10"/>
    </row>
    <row r="10" spans="1:3" ht="18" customHeight="1" x14ac:dyDescent="0.2">
      <c r="A10" s="14" t="s">
        <v>116</v>
      </c>
      <c r="B10" s="10">
        <v>91886381</v>
      </c>
      <c r="C10" s="10">
        <v>1143879</v>
      </c>
    </row>
    <row r="11" spans="1:3" ht="18" customHeight="1" x14ac:dyDescent="0.2">
      <c r="A11" s="14" t="s">
        <v>117</v>
      </c>
      <c r="B11" s="10">
        <v>102176679</v>
      </c>
      <c r="C11" s="10">
        <v>391516</v>
      </c>
    </row>
    <row r="12" spans="1:3" ht="18" customHeight="1" x14ac:dyDescent="0.2">
      <c r="A12" s="14" t="s">
        <v>118</v>
      </c>
      <c r="B12" s="10">
        <v>4918206</v>
      </c>
      <c r="C12" s="10">
        <v>26645</v>
      </c>
    </row>
    <row r="13" spans="1:3" ht="18" customHeight="1" x14ac:dyDescent="0.2">
      <c r="A13" s="14" t="s">
        <v>119</v>
      </c>
      <c r="B13" s="10">
        <v>18850490</v>
      </c>
      <c r="C13" s="10">
        <v>72211</v>
      </c>
    </row>
    <row r="14" spans="1:3" ht="18" customHeight="1" x14ac:dyDescent="0.2">
      <c r="A14" s="14" t="s">
        <v>120</v>
      </c>
      <c r="B14" s="10">
        <v>1630510</v>
      </c>
      <c r="C14" s="10">
        <v>0</v>
      </c>
    </row>
    <row r="15" spans="1:3" ht="18" customHeight="1" x14ac:dyDescent="0.2">
      <c r="A15" s="14" t="s">
        <v>195</v>
      </c>
      <c r="B15" s="10">
        <v>130650</v>
      </c>
      <c r="C15" s="10">
        <v>0</v>
      </c>
    </row>
    <row r="16" spans="1:3" ht="18" customHeight="1" x14ac:dyDescent="0.2">
      <c r="A16" s="14" t="s">
        <v>196</v>
      </c>
      <c r="B16" s="10">
        <v>6816623</v>
      </c>
      <c r="C16" s="10">
        <v>0</v>
      </c>
    </row>
    <row r="17" spans="1:3" ht="18" customHeight="1" x14ac:dyDescent="0.2">
      <c r="A17" s="14"/>
      <c r="B17" s="10"/>
      <c r="C17" s="10"/>
    </row>
    <row r="18" spans="1:3" ht="18" customHeight="1" x14ac:dyDescent="0.2">
      <c r="A18" s="14" t="s">
        <v>197</v>
      </c>
      <c r="B18" s="10">
        <v>2910</v>
      </c>
      <c r="C18" s="10">
        <v>0</v>
      </c>
    </row>
    <row r="19" spans="1:3" ht="18" customHeight="1" x14ac:dyDescent="0.2">
      <c r="A19" s="14"/>
      <c r="B19" s="10"/>
      <c r="C19" s="10"/>
    </row>
    <row r="20" spans="1:3" ht="18" customHeight="1" x14ac:dyDescent="0.2">
      <c r="A20" s="14"/>
      <c r="B20" s="10"/>
      <c r="C20" s="10"/>
    </row>
    <row r="21" spans="1:3" ht="18" customHeight="1" x14ac:dyDescent="0.2">
      <c r="A21" s="14"/>
      <c r="B21" s="10"/>
      <c r="C21" s="10"/>
    </row>
    <row r="22" spans="1:3" ht="18" customHeight="1" x14ac:dyDescent="0.2">
      <c r="A22" s="14"/>
      <c r="B22" s="10"/>
      <c r="C22" s="10"/>
    </row>
    <row r="23" spans="1:3" ht="18" customHeight="1" x14ac:dyDescent="0.2">
      <c r="A23" s="14"/>
      <c r="B23" s="10"/>
      <c r="C23" s="10"/>
    </row>
    <row r="24" spans="1:3" ht="18" customHeight="1" x14ac:dyDescent="0.2">
      <c r="A24" s="14"/>
      <c r="B24" s="10"/>
      <c r="C24" s="10"/>
    </row>
    <row r="25" spans="1:3" ht="18" customHeight="1" thickBot="1" x14ac:dyDescent="0.25">
      <c r="A25" s="32" t="s">
        <v>55</v>
      </c>
      <c r="B25" s="33">
        <f>SUM(B10:B24)</f>
        <v>226412449</v>
      </c>
      <c r="C25" s="33">
        <f>SUM(C10:C24)</f>
        <v>1634251</v>
      </c>
    </row>
    <row r="26" spans="1:3" ht="18" customHeight="1" thickTop="1" x14ac:dyDescent="0.2">
      <c r="A26" s="13" t="s">
        <v>9</v>
      </c>
      <c r="B26" s="10">
        <f>B8+B25</f>
        <v>226412449</v>
      </c>
      <c r="C26" s="10">
        <f>C8+C25</f>
        <v>1634251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8246-57D5-4FF9-849E-AAEDA3AFF9CB}">
  <sheetPr>
    <pageSetUpPr fitToPage="1"/>
  </sheetPr>
  <dimension ref="A1:I23"/>
  <sheetViews>
    <sheetView workbookViewId="0">
      <selection activeCell="A4" sqref="A4"/>
    </sheetView>
  </sheetViews>
  <sheetFormatPr defaultColWidth="9.6328125" defaultRowHeight="11" x14ac:dyDescent="0.2"/>
  <cols>
    <col min="1" max="1" width="33.6328125" style="44" customWidth="1"/>
    <col min="2" max="11" width="17.26953125" style="44" customWidth="1"/>
    <col min="12" max="16384" width="9.6328125" style="44"/>
  </cols>
  <sheetData>
    <row r="1" spans="1:9" ht="21" x14ac:dyDescent="0.2">
      <c r="A1" s="67" t="s">
        <v>198</v>
      </c>
      <c r="B1" s="67"/>
      <c r="C1" s="67"/>
      <c r="D1" s="67"/>
      <c r="E1" s="67"/>
      <c r="F1" s="67"/>
      <c r="G1" s="67"/>
      <c r="H1" s="67"/>
      <c r="I1" s="67"/>
    </row>
    <row r="2" spans="1:9" ht="13" x14ac:dyDescent="0.2">
      <c r="A2" s="45" t="s">
        <v>1</v>
      </c>
      <c r="B2" s="45"/>
      <c r="C2" s="45"/>
      <c r="D2" s="45"/>
      <c r="E2" s="45"/>
      <c r="F2" s="45"/>
      <c r="G2" s="45"/>
      <c r="H2" s="45"/>
      <c r="I2" s="46" t="s">
        <v>262</v>
      </c>
    </row>
    <row r="3" spans="1:9" ht="13" x14ac:dyDescent="0.2">
      <c r="A3" s="45"/>
      <c r="B3" s="45"/>
      <c r="C3" s="45"/>
      <c r="D3" s="45"/>
      <c r="E3" s="45"/>
      <c r="F3" s="45"/>
      <c r="G3" s="45"/>
      <c r="H3" s="45"/>
      <c r="I3" s="45"/>
    </row>
    <row r="4" spans="1:9" ht="13" x14ac:dyDescent="0.2">
      <c r="A4" s="45"/>
      <c r="B4" s="45"/>
      <c r="C4" s="45"/>
      <c r="D4" s="45"/>
      <c r="E4" s="45"/>
      <c r="F4" s="45"/>
      <c r="G4" s="45"/>
      <c r="H4" s="45"/>
      <c r="I4" s="46" t="s">
        <v>62</v>
      </c>
    </row>
    <row r="5" spans="1:9" ht="22" x14ac:dyDescent="0.2">
      <c r="A5" s="47" t="s">
        <v>2</v>
      </c>
      <c r="B5" s="48" t="s">
        <v>199</v>
      </c>
      <c r="C5" s="47" t="s">
        <v>200</v>
      </c>
      <c r="D5" s="47" t="s">
        <v>201</v>
      </c>
      <c r="E5" s="47" t="s">
        <v>202</v>
      </c>
      <c r="F5" s="47" t="s">
        <v>203</v>
      </c>
      <c r="G5" s="47" t="s">
        <v>204</v>
      </c>
      <c r="H5" s="47" t="s">
        <v>205</v>
      </c>
      <c r="I5" s="47" t="s">
        <v>9</v>
      </c>
    </row>
    <row r="6" spans="1:9" x14ac:dyDescent="0.2">
      <c r="A6" s="49" t="s">
        <v>206</v>
      </c>
      <c r="B6" s="50">
        <v>4859889532</v>
      </c>
      <c r="C6" s="50">
        <v>29907159783</v>
      </c>
      <c r="D6" s="50">
        <v>2609752821</v>
      </c>
      <c r="E6" s="50">
        <v>257478849</v>
      </c>
      <c r="F6" s="50">
        <v>314295084</v>
      </c>
      <c r="G6" s="50">
        <v>2047425300</v>
      </c>
      <c r="H6" s="50">
        <v>12512322681</v>
      </c>
      <c r="I6" s="50">
        <v>52508324050</v>
      </c>
    </row>
    <row r="7" spans="1:9" x14ac:dyDescent="0.2">
      <c r="A7" s="49" t="s">
        <v>207</v>
      </c>
      <c r="B7" s="50">
        <v>1905344601</v>
      </c>
      <c r="C7" s="50">
        <v>12123341497</v>
      </c>
      <c r="D7" s="50">
        <v>985736121</v>
      </c>
      <c r="E7" s="50">
        <v>226212279</v>
      </c>
      <c r="F7" s="50">
        <v>19745735</v>
      </c>
      <c r="G7" s="50">
        <v>296782604</v>
      </c>
      <c r="H7" s="50">
        <v>10056076761</v>
      </c>
      <c r="I7" s="50">
        <v>25613239598</v>
      </c>
    </row>
    <row r="8" spans="1:9" x14ac:dyDescent="0.2">
      <c r="A8" s="49" t="s">
        <v>208</v>
      </c>
      <c r="B8" s="50" t="s">
        <v>63</v>
      </c>
      <c r="C8" s="50" t="s">
        <v>63</v>
      </c>
      <c r="D8" s="50" t="s">
        <v>63</v>
      </c>
      <c r="E8" s="50" t="s">
        <v>63</v>
      </c>
      <c r="F8" s="50" t="s">
        <v>63</v>
      </c>
      <c r="G8" s="50" t="s">
        <v>63</v>
      </c>
      <c r="H8" s="50" t="s">
        <v>63</v>
      </c>
      <c r="I8" s="50" t="s">
        <v>63</v>
      </c>
    </row>
    <row r="9" spans="1:9" x14ac:dyDescent="0.2">
      <c r="A9" s="49" t="s">
        <v>209</v>
      </c>
      <c r="B9" s="50">
        <v>2522673900</v>
      </c>
      <c r="C9" s="50">
        <v>15105297736</v>
      </c>
      <c r="D9" s="50">
        <v>1532180112</v>
      </c>
      <c r="E9" s="50">
        <v>28998570</v>
      </c>
      <c r="F9" s="50">
        <v>266393305</v>
      </c>
      <c r="G9" s="50">
        <v>1130597860</v>
      </c>
      <c r="H9" s="50">
        <v>2360307399</v>
      </c>
      <c r="I9" s="50">
        <v>22946448882</v>
      </c>
    </row>
    <row r="10" spans="1:9" x14ac:dyDescent="0.2">
      <c r="A10" s="49" t="s">
        <v>210</v>
      </c>
      <c r="B10" s="50">
        <v>431871031</v>
      </c>
      <c r="C10" s="50">
        <v>1294472564</v>
      </c>
      <c r="D10" s="50">
        <v>91836588</v>
      </c>
      <c r="E10" s="50">
        <v>2268000</v>
      </c>
      <c r="F10" s="50">
        <v>20596044</v>
      </c>
      <c r="G10" s="50">
        <v>620044836</v>
      </c>
      <c r="H10" s="50">
        <v>52313406</v>
      </c>
      <c r="I10" s="50">
        <v>2513402469</v>
      </c>
    </row>
    <row r="11" spans="1:9" x14ac:dyDescent="0.2">
      <c r="A11" s="49" t="s">
        <v>211</v>
      </c>
      <c r="B11" s="50" t="s">
        <v>63</v>
      </c>
      <c r="C11" s="50" t="s">
        <v>63</v>
      </c>
      <c r="D11" s="50" t="s">
        <v>63</v>
      </c>
      <c r="E11" s="50" t="s">
        <v>63</v>
      </c>
      <c r="F11" s="50" t="s">
        <v>63</v>
      </c>
      <c r="G11" s="50" t="s">
        <v>63</v>
      </c>
      <c r="H11" s="50" t="s">
        <v>63</v>
      </c>
      <c r="I11" s="50" t="s">
        <v>63</v>
      </c>
    </row>
    <row r="12" spans="1:9" x14ac:dyDescent="0.2">
      <c r="A12" s="49" t="s">
        <v>212</v>
      </c>
      <c r="B12" s="50" t="s">
        <v>63</v>
      </c>
      <c r="C12" s="50" t="s">
        <v>63</v>
      </c>
      <c r="D12" s="50" t="s">
        <v>63</v>
      </c>
      <c r="E12" s="50" t="s">
        <v>63</v>
      </c>
      <c r="F12" s="50" t="s">
        <v>63</v>
      </c>
      <c r="G12" s="50" t="s">
        <v>63</v>
      </c>
      <c r="H12" s="50" t="s">
        <v>63</v>
      </c>
      <c r="I12" s="50" t="s">
        <v>63</v>
      </c>
    </row>
    <row r="13" spans="1:9" x14ac:dyDescent="0.2">
      <c r="A13" s="49" t="s">
        <v>213</v>
      </c>
      <c r="B13" s="50" t="s">
        <v>63</v>
      </c>
      <c r="C13" s="50" t="s">
        <v>63</v>
      </c>
      <c r="D13" s="50" t="s">
        <v>63</v>
      </c>
      <c r="E13" s="50" t="s">
        <v>63</v>
      </c>
      <c r="F13" s="50" t="s">
        <v>63</v>
      </c>
      <c r="G13" s="50" t="s">
        <v>63</v>
      </c>
      <c r="H13" s="50" t="s">
        <v>63</v>
      </c>
      <c r="I13" s="50" t="s">
        <v>63</v>
      </c>
    </row>
    <row r="14" spans="1:9" x14ac:dyDescent="0.2">
      <c r="A14" s="49" t="s">
        <v>82</v>
      </c>
      <c r="B14" s="50" t="s">
        <v>63</v>
      </c>
      <c r="C14" s="50">
        <v>164842986</v>
      </c>
      <c r="D14" s="50" t="s">
        <v>63</v>
      </c>
      <c r="E14" s="50" t="s">
        <v>63</v>
      </c>
      <c r="F14" s="50" t="s">
        <v>63</v>
      </c>
      <c r="G14" s="50" t="s">
        <v>63</v>
      </c>
      <c r="H14" s="50">
        <v>39354795</v>
      </c>
      <c r="I14" s="50">
        <v>204197781</v>
      </c>
    </row>
    <row r="15" spans="1:9" x14ac:dyDescent="0.2">
      <c r="A15" s="49" t="s">
        <v>214</v>
      </c>
      <c r="B15" s="50" t="s">
        <v>63</v>
      </c>
      <c r="C15" s="50">
        <v>1219205000</v>
      </c>
      <c r="D15" s="50" t="s">
        <v>63</v>
      </c>
      <c r="E15" s="50" t="s">
        <v>63</v>
      </c>
      <c r="F15" s="50">
        <v>7560000</v>
      </c>
      <c r="G15" s="50" t="s">
        <v>63</v>
      </c>
      <c r="H15" s="50">
        <v>4270320</v>
      </c>
      <c r="I15" s="50">
        <v>1231035320</v>
      </c>
    </row>
    <row r="16" spans="1:9" x14ac:dyDescent="0.2">
      <c r="A16" s="49" t="s">
        <v>215</v>
      </c>
      <c r="B16" s="50">
        <v>102709618293</v>
      </c>
      <c r="C16" s="50">
        <v>979720664</v>
      </c>
      <c r="D16" s="50" t="s">
        <v>63</v>
      </c>
      <c r="E16" s="50" t="s">
        <v>63</v>
      </c>
      <c r="F16" s="50">
        <v>2438501144</v>
      </c>
      <c r="G16" s="50">
        <v>1013808556</v>
      </c>
      <c r="H16" s="50">
        <v>344379100</v>
      </c>
      <c r="I16" s="50">
        <v>107486027757</v>
      </c>
    </row>
    <row r="17" spans="1:9" x14ac:dyDescent="0.2">
      <c r="A17" s="49" t="s">
        <v>207</v>
      </c>
      <c r="B17" s="50">
        <v>15952476724</v>
      </c>
      <c r="C17" s="50">
        <v>900470424</v>
      </c>
      <c r="D17" s="50" t="s">
        <v>63</v>
      </c>
      <c r="E17" s="50" t="s">
        <v>63</v>
      </c>
      <c r="F17" s="50">
        <v>1474483265</v>
      </c>
      <c r="G17" s="50">
        <v>6232137</v>
      </c>
      <c r="H17" s="50">
        <v>344379100</v>
      </c>
      <c r="I17" s="50">
        <v>18678041650</v>
      </c>
    </row>
    <row r="18" spans="1:9" x14ac:dyDescent="0.2">
      <c r="A18" s="49" t="s">
        <v>209</v>
      </c>
      <c r="B18" s="50">
        <v>141074473</v>
      </c>
      <c r="C18" s="50" t="s">
        <v>63</v>
      </c>
      <c r="D18" s="50" t="s">
        <v>63</v>
      </c>
      <c r="E18" s="50" t="s">
        <v>63</v>
      </c>
      <c r="F18" s="50">
        <v>1092202</v>
      </c>
      <c r="G18" s="50" t="s">
        <v>63</v>
      </c>
      <c r="H18" s="50" t="s">
        <v>63</v>
      </c>
      <c r="I18" s="50">
        <v>142166675</v>
      </c>
    </row>
    <row r="19" spans="1:9" x14ac:dyDescent="0.2">
      <c r="A19" s="49" t="s">
        <v>210</v>
      </c>
      <c r="B19" s="50">
        <v>85958168892</v>
      </c>
      <c r="C19" s="50">
        <v>79250240</v>
      </c>
      <c r="D19" s="50" t="s">
        <v>63</v>
      </c>
      <c r="E19" s="50" t="s">
        <v>63</v>
      </c>
      <c r="F19" s="50">
        <v>962925677</v>
      </c>
      <c r="G19" s="50">
        <v>1007576419</v>
      </c>
      <c r="H19" s="50" t="s">
        <v>63</v>
      </c>
      <c r="I19" s="50">
        <v>88007921228</v>
      </c>
    </row>
    <row r="20" spans="1:9" x14ac:dyDescent="0.2">
      <c r="A20" s="49" t="s">
        <v>82</v>
      </c>
      <c r="B20" s="50" t="s">
        <v>63</v>
      </c>
      <c r="C20" s="50" t="s">
        <v>63</v>
      </c>
      <c r="D20" s="50" t="s">
        <v>63</v>
      </c>
      <c r="E20" s="50" t="s">
        <v>63</v>
      </c>
      <c r="F20" s="50" t="s">
        <v>63</v>
      </c>
      <c r="G20" s="50" t="s">
        <v>63</v>
      </c>
      <c r="H20" s="50" t="s">
        <v>63</v>
      </c>
      <c r="I20" s="50" t="s">
        <v>63</v>
      </c>
    </row>
    <row r="21" spans="1:9" x14ac:dyDescent="0.2">
      <c r="A21" s="49" t="s">
        <v>214</v>
      </c>
      <c r="B21" s="50">
        <v>657898204</v>
      </c>
      <c r="C21" s="50" t="s">
        <v>63</v>
      </c>
      <c r="D21" s="50" t="s">
        <v>63</v>
      </c>
      <c r="E21" s="50" t="s">
        <v>63</v>
      </c>
      <c r="F21" s="50" t="s">
        <v>63</v>
      </c>
      <c r="G21" s="50" t="s">
        <v>63</v>
      </c>
      <c r="H21" s="50" t="s">
        <v>63</v>
      </c>
      <c r="I21" s="50">
        <v>657898204</v>
      </c>
    </row>
    <row r="22" spans="1:9" x14ac:dyDescent="0.2">
      <c r="A22" s="49" t="s">
        <v>216</v>
      </c>
      <c r="B22" s="50">
        <v>6705479</v>
      </c>
      <c r="C22" s="50">
        <v>1107108102</v>
      </c>
      <c r="D22" s="50">
        <v>33959548</v>
      </c>
      <c r="E22" s="50">
        <v>5149756</v>
      </c>
      <c r="F22" s="50">
        <v>10621491</v>
      </c>
      <c r="G22" s="50">
        <v>132938944</v>
      </c>
      <c r="H22" s="50">
        <v>189408293</v>
      </c>
      <c r="I22" s="50">
        <v>1485891613</v>
      </c>
    </row>
    <row r="23" spans="1:9" x14ac:dyDescent="0.2">
      <c r="A23" s="49" t="s">
        <v>9</v>
      </c>
      <c r="B23" s="50">
        <v>107576213304</v>
      </c>
      <c r="C23" s="50">
        <v>31993988549</v>
      </c>
      <c r="D23" s="50">
        <v>2643712369</v>
      </c>
      <c r="E23" s="50">
        <v>262628605</v>
      </c>
      <c r="F23" s="50">
        <v>2763417719</v>
      </c>
      <c r="G23" s="50">
        <v>3194172800</v>
      </c>
      <c r="H23" s="50">
        <v>13046110074</v>
      </c>
      <c r="I23" s="50">
        <v>161480243420</v>
      </c>
    </row>
  </sheetData>
  <mergeCells count="1">
    <mergeCell ref="A1:I1"/>
  </mergeCells>
  <phoneticPr fontId="3"/>
  <pageMargins left="0.39370078740157483" right="0.39370078740157483" top="0.39370078740157483" bottom="0.39370078740157483" header="0.19685039370078741" footer="0.19685039370078741"/>
  <pageSetup paperSize="9" scale="81" fitToHeight="0" orientation="landscape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5597-4C0D-48F3-9D77-EB597B22911E}">
  <sheetPr>
    <pageSetUpPr fitToPage="1"/>
  </sheetPr>
  <dimension ref="A1:H23"/>
  <sheetViews>
    <sheetView tabSelected="1" workbookViewId="0">
      <selection activeCell="D32" sqref="D32"/>
    </sheetView>
  </sheetViews>
  <sheetFormatPr defaultColWidth="9.6328125" defaultRowHeight="11" x14ac:dyDescent="0.2"/>
  <cols>
    <col min="1" max="1" width="33.6328125" style="44" customWidth="1"/>
    <col min="2" max="8" width="17.26953125" style="44" customWidth="1"/>
    <col min="9" max="16384" width="9.6328125" style="44"/>
  </cols>
  <sheetData>
    <row r="1" spans="1:8" ht="21" x14ac:dyDescent="0.2">
      <c r="A1" s="67" t="s">
        <v>217</v>
      </c>
      <c r="B1" s="67"/>
      <c r="C1" s="67"/>
      <c r="D1" s="67"/>
      <c r="E1" s="67"/>
      <c r="F1" s="67"/>
      <c r="G1" s="67"/>
      <c r="H1" s="67"/>
    </row>
    <row r="2" spans="1:8" ht="13" x14ac:dyDescent="0.2">
      <c r="A2" s="45" t="s">
        <v>1</v>
      </c>
      <c r="B2" s="45"/>
      <c r="C2" s="45"/>
      <c r="D2" s="45"/>
      <c r="E2" s="45"/>
      <c r="F2" s="45"/>
      <c r="G2" s="45"/>
      <c r="H2" s="46" t="s">
        <v>262</v>
      </c>
    </row>
    <row r="3" spans="1:8" ht="13" x14ac:dyDescent="0.2">
      <c r="A3" s="45"/>
      <c r="B3" s="45"/>
      <c r="C3" s="45"/>
      <c r="D3" s="45"/>
      <c r="E3" s="45"/>
      <c r="F3" s="45"/>
      <c r="G3" s="45"/>
      <c r="H3" s="45"/>
    </row>
    <row r="4" spans="1:8" ht="13" x14ac:dyDescent="0.2">
      <c r="A4" s="45"/>
      <c r="B4" s="45"/>
      <c r="C4" s="45"/>
      <c r="D4" s="45"/>
      <c r="E4" s="45"/>
      <c r="F4" s="45"/>
      <c r="G4" s="45"/>
      <c r="H4" s="46" t="s">
        <v>62</v>
      </c>
    </row>
    <row r="5" spans="1:8" ht="33" x14ac:dyDescent="0.2">
      <c r="A5" s="47" t="s">
        <v>2</v>
      </c>
      <c r="B5" s="48" t="s">
        <v>218</v>
      </c>
      <c r="C5" s="48" t="s">
        <v>219</v>
      </c>
      <c r="D5" s="48" t="s">
        <v>220</v>
      </c>
      <c r="E5" s="48" t="s">
        <v>221</v>
      </c>
      <c r="F5" s="48" t="s">
        <v>222</v>
      </c>
      <c r="G5" s="48" t="s">
        <v>223</v>
      </c>
      <c r="H5" s="48" t="s">
        <v>224</v>
      </c>
    </row>
    <row r="6" spans="1:8" x14ac:dyDescent="0.2">
      <c r="A6" s="49" t="s">
        <v>206</v>
      </c>
      <c r="B6" s="50">
        <v>88790610135</v>
      </c>
      <c r="C6" s="50">
        <v>2811153233</v>
      </c>
      <c r="D6" s="50">
        <v>707468926</v>
      </c>
      <c r="E6" s="50">
        <v>90894294442</v>
      </c>
      <c r="F6" s="50">
        <v>38385970392</v>
      </c>
      <c r="G6" s="50">
        <v>1860007764</v>
      </c>
      <c r="H6" s="50">
        <v>52508324050</v>
      </c>
    </row>
    <row r="7" spans="1:8" x14ac:dyDescent="0.2">
      <c r="A7" s="49" t="s">
        <v>207</v>
      </c>
      <c r="B7" s="50">
        <v>25534746161</v>
      </c>
      <c r="C7" s="50">
        <v>107090823</v>
      </c>
      <c r="D7" s="50">
        <v>28597386</v>
      </c>
      <c r="E7" s="50">
        <v>25613239598</v>
      </c>
      <c r="F7" s="50" t="s">
        <v>63</v>
      </c>
      <c r="G7" s="50" t="s">
        <v>63</v>
      </c>
      <c r="H7" s="50">
        <v>25613239598</v>
      </c>
    </row>
    <row r="8" spans="1:8" x14ac:dyDescent="0.2">
      <c r="A8" s="49" t="s">
        <v>208</v>
      </c>
      <c r="B8" s="50" t="s">
        <v>63</v>
      </c>
      <c r="C8" s="50" t="s">
        <v>63</v>
      </c>
      <c r="D8" s="50" t="s">
        <v>63</v>
      </c>
      <c r="E8" s="50" t="s">
        <v>63</v>
      </c>
      <c r="F8" s="50" t="s">
        <v>63</v>
      </c>
      <c r="G8" s="50" t="s">
        <v>63</v>
      </c>
      <c r="H8" s="50" t="s">
        <v>63</v>
      </c>
    </row>
    <row r="9" spans="1:8" x14ac:dyDescent="0.2">
      <c r="A9" s="49" t="s">
        <v>209</v>
      </c>
      <c r="B9" s="50">
        <v>56093504963</v>
      </c>
      <c r="C9" s="50">
        <v>1486740140</v>
      </c>
      <c r="D9" s="50">
        <v>6615000</v>
      </c>
      <c r="E9" s="50">
        <v>57573630103</v>
      </c>
      <c r="F9" s="50">
        <v>34627181221</v>
      </c>
      <c r="G9" s="50">
        <v>1509006591</v>
      </c>
      <c r="H9" s="50">
        <v>22946448882</v>
      </c>
    </row>
    <row r="10" spans="1:8" x14ac:dyDescent="0.2">
      <c r="A10" s="49" t="s">
        <v>210</v>
      </c>
      <c r="B10" s="50">
        <v>5335013841</v>
      </c>
      <c r="C10" s="50">
        <v>99917270</v>
      </c>
      <c r="D10" s="50" t="s">
        <v>63</v>
      </c>
      <c r="E10" s="50">
        <v>5434931111</v>
      </c>
      <c r="F10" s="50">
        <v>2921528642</v>
      </c>
      <c r="G10" s="50">
        <v>199610880</v>
      </c>
      <c r="H10" s="50">
        <v>2513402469</v>
      </c>
    </row>
    <row r="11" spans="1:8" x14ac:dyDescent="0.2">
      <c r="A11" s="49" t="s">
        <v>211</v>
      </c>
      <c r="B11" s="50" t="s">
        <v>63</v>
      </c>
      <c r="C11" s="50" t="s">
        <v>63</v>
      </c>
      <c r="D11" s="50" t="s">
        <v>63</v>
      </c>
      <c r="E11" s="50" t="s">
        <v>63</v>
      </c>
      <c r="F11" s="50" t="s">
        <v>63</v>
      </c>
      <c r="G11" s="50" t="s">
        <v>63</v>
      </c>
      <c r="H11" s="50" t="s">
        <v>63</v>
      </c>
    </row>
    <row r="12" spans="1:8" x14ac:dyDescent="0.2">
      <c r="A12" s="49" t="s">
        <v>212</v>
      </c>
      <c r="B12" s="50" t="s">
        <v>63</v>
      </c>
      <c r="C12" s="50" t="s">
        <v>63</v>
      </c>
      <c r="D12" s="50" t="s">
        <v>63</v>
      </c>
      <c r="E12" s="50" t="s">
        <v>63</v>
      </c>
      <c r="F12" s="50" t="s">
        <v>63</v>
      </c>
      <c r="G12" s="50" t="s">
        <v>63</v>
      </c>
      <c r="H12" s="50" t="s">
        <v>63</v>
      </c>
    </row>
    <row r="13" spans="1:8" x14ac:dyDescent="0.2">
      <c r="A13" s="49" t="s">
        <v>213</v>
      </c>
      <c r="B13" s="50" t="s">
        <v>63</v>
      </c>
      <c r="C13" s="50" t="s">
        <v>63</v>
      </c>
      <c r="D13" s="50" t="s">
        <v>63</v>
      </c>
      <c r="E13" s="50" t="s">
        <v>63</v>
      </c>
      <c r="F13" s="50" t="s">
        <v>63</v>
      </c>
      <c r="G13" s="50" t="s">
        <v>63</v>
      </c>
      <c r="H13" s="50" t="s">
        <v>63</v>
      </c>
    </row>
    <row r="14" spans="1:8" x14ac:dyDescent="0.2">
      <c r="A14" s="49" t="s">
        <v>82</v>
      </c>
      <c r="B14" s="50">
        <v>1462593330</v>
      </c>
      <c r="C14" s="50" t="s">
        <v>63</v>
      </c>
      <c r="D14" s="50">
        <v>421135020</v>
      </c>
      <c r="E14" s="50">
        <v>1041458310</v>
      </c>
      <c r="F14" s="50">
        <v>837260529</v>
      </c>
      <c r="G14" s="50">
        <v>151390293</v>
      </c>
      <c r="H14" s="50">
        <v>204197781</v>
      </c>
    </row>
    <row r="15" spans="1:8" x14ac:dyDescent="0.2">
      <c r="A15" s="49" t="s">
        <v>214</v>
      </c>
      <c r="B15" s="50">
        <v>364751840</v>
      </c>
      <c r="C15" s="50">
        <v>1117405000</v>
      </c>
      <c r="D15" s="50">
        <v>251121520</v>
      </c>
      <c r="E15" s="50">
        <v>1231035320</v>
      </c>
      <c r="F15" s="50" t="s">
        <v>63</v>
      </c>
      <c r="G15" s="50" t="s">
        <v>63</v>
      </c>
      <c r="H15" s="50">
        <v>1231035320</v>
      </c>
    </row>
    <row r="16" spans="1:8" x14ac:dyDescent="0.2">
      <c r="A16" s="49" t="s">
        <v>215</v>
      </c>
      <c r="B16" s="50">
        <v>209730412906</v>
      </c>
      <c r="C16" s="50">
        <v>1366152737</v>
      </c>
      <c r="D16" s="50">
        <v>146261959</v>
      </c>
      <c r="E16" s="50">
        <v>210950303684</v>
      </c>
      <c r="F16" s="50">
        <v>103464275927</v>
      </c>
      <c r="G16" s="50">
        <v>4014339524</v>
      </c>
      <c r="H16" s="50">
        <v>107486027757</v>
      </c>
    </row>
    <row r="17" spans="1:8" x14ac:dyDescent="0.2">
      <c r="A17" s="49" t="s">
        <v>207</v>
      </c>
      <c r="B17" s="50">
        <v>18513555420</v>
      </c>
      <c r="C17" s="50">
        <v>178964323</v>
      </c>
      <c r="D17" s="50">
        <v>14478093</v>
      </c>
      <c r="E17" s="50">
        <v>18678041650</v>
      </c>
      <c r="F17" s="50" t="s">
        <v>63</v>
      </c>
      <c r="G17" s="50" t="s">
        <v>63</v>
      </c>
      <c r="H17" s="50">
        <v>18678041650</v>
      </c>
    </row>
    <row r="18" spans="1:8" x14ac:dyDescent="0.2">
      <c r="A18" s="49" t="s">
        <v>209</v>
      </c>
      <c r="B18" s="50">
        <v>501168040</v>
      </c>
      <c r="C18" s="50" t="s">
        <v>63</v>
      </c>
      <c r="D18" s="50" t="s">
        <v>63</v>
      </c>
      <c r="E18" s="50">
        <v>501168040</v>
      </c>
      <c r="F18" s="50">
        <v>359001365</v>
      </c>
      <c r="G18" s="50">
        <v>9058032</v>
      </c>
      <c r="H18" s="50">
        <v>142166675</v>
      </c>
    </row>
    <row r="19" spans="1:8" x14ac:dyDescent="0.2">
      <c r="A19" s="49" t="s">
        <v>210</v>
      </c>
      <c r="B19" s="50">
        <v>190200537376</v>
      </c>
      <c r="C19" s="50">
        <v>912658414</v>
      </c>
      <c r="D19" s="50" t="s">
        <v>63</v>
      </c>
      <c r="E19" s="50">
        <v>191113195790</v>
      </c>
      <c r="F19" s="50">
        <v>103105274562</v>
      </c>
      <c r="G19" s="50">
        <v>4005281492</v>
      </c>
      <c r="H19" s="50">
        <v>88007921228</v>
      </c>
    </row>
    <row r="20" spans="1:8" x14ac:dyDescent="0.2">
      <c r="A20" s="49" t="s">
        <v>82</v>
      </c>
      <c r="B20" s="50" t="s">
        <v>63</v>
      </c>
      <c r="C20" s="50" t="s">
        <v>63</v>
      </c>
      <c r="D20" s="50" t="s">
        <v>63</v>
      </c>
      <c r="E20" s="50" t="s">
        <v>63</v>
      </c>
      <c r="F20" s="50" t="s">
        <v>63</v>
      </c>
      <c r="G20" s="50" t="s">
        <v>63</v>
      </c>
      <c r="H20" s="50" t="s">
        <v>63</v>
      </c>
    </row>
    <row r="21" spans="1:8" x14ac:dyDescent="0.2">
      <c r="A21" s="49" t="s">
        <v>214</v>
      </c>
      <c r="B21" s="50">
        <v>515152070</v>
      </c>
      <c r="C21" s="50">
        <v>274530000</v>
      </c>
      <c r="D21" s="50">
        <v>131783866</v>
      </c>
      <c r="E21" s="50">
        <v>657898204</v>
      </c>
      <c r="F21" s="50" t="s">
        <v>63</v>
      </c>
      <c r="G21" s="50" t="s">
        <v>63</v>
      </c>
      <c r="H21" s="50">
        <v>657898204</v>
      </c>
    </row>
    <row r="22" spans="1:8" x14ac:dyDescent="0.2">
      <c r="A22" s="49" t="s">
        <v>216</v>
      </c>
      <c r="B22" s="50">
        <v>4197616267</v>
      </c>
      <c r="C22" s="50">
        <v>735821714</v>
      </c>
      <c r="D22" s="50">
        <v>143750016</v>
      </c>
      <c r="E22" s="50">
        <v>4789687965</v>
      </c>
      <c r="F22" s="50">
        <v>3303796352</v>
      </c>
      <c r="G22" s="50">
        <v>229511763</v>
      </c>
      <c r="H22" s="50">
        <v>1485891613</v>
      </c>
    </row>
    <row r="23" spans="1:8" x14ac:dyDescent="0.2">
      <c r="A23" s="49" t="s">
        <v>9</v>
      </c>
      <c r="B23" s="50">
        <v>302718639308</v>
      </c>
      <c r="C23" s="50">
        <v>4913127684</v>
      </c>
      <c r="D23" s="50">
        <v>997480901</v>
      </c>
      <c r="E23" s="50">
        <v>306634286091</v>
      </c>
      <c r="F23" s="50">
        <v>145154042671</v>
      </c>
      <c r="G23" s="50">
        <v>6103859051</v>
      </c>
      <c r="H23" s="50">
        <v>161480243420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引当金の明細</vt:lpstr>
      <vt:lpstr>基金の明細</vt:lpstr>
      <vt:lpstr>財源の明細</vt:lpstr>
      <vt:lpstr>地方債等（借入先別）の明細</vt:lpstr>
      <vt:lpstr>地方債等（返済期間別）の明細</vt:lpstr>
      <vt:lpstr>地方債等（利率別）の明細</vt:lpstr>
      <vt:lpstr>長期延滞債権の明細</vt:lpstr>
      <vt:lpstr>投資及び出資金の明細</vt:lpstr>
      <vt:lpstr>補助金等の明細</vt:lpstr>
      <vt:lpstr>未収金の明細</vt:lpstr>
      <vt:lpstr>有形固定資産に係る行政目的別の明細</vt:lpstr>
      <vt:lpstr>有形固定資産の明細</vt:lpstr>
      <vt:lpstr>'地方債等（借入先別）の明細'!Print_Area</vt:lpstr>
      <vt:lpstr>投資及び出資金の明細!Print_Area</vt:lpstr>
      <vt:lpstr>補助金等の明細!Print_Area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0004422</cp:lastModifiedBy>
  <dcterms:modified xsi:type="dcterms:W3CDTF">2022-03-29T23:40:47Z</dcterms:modified>
</cp:coreProperties>
</file>