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01_市長部局\16_財政部\01_財政課\01_財政係\30_新公会計制度\R4年度（R3年度決算分）\08_HP更新\"/>
    </mc:Choice>
  </mc:AlternateContent>
  <xr:revisionPtr revIDLastSave="0" documentId="13_ncr:1_{39E21C1E-9E8A-4224-90EC-A8122D54F47D}" xr6:coauthVersionLast="47" xr6:coauthVersionMax="47" xr10:uidLastSave="{00000000-0000-0000-0000-000000000000}"/>
  <bookViews>
    <workbookView xWindow="6490" yWindow="430" windowWidth="16500" windowHeight="14080" xr2:uid="{00000000-000D-0000-FFFF-FFFF00000000}"/>
  </bookViews>
  <sheets>
    <sheet name="引当金の明細" sheetId="1" r:id="rId1"/>
    <sheet name="基金の明細" sheetId="2" r:id="rId2"/>
    <sheet name="財源の明細" sheetId="3" r:id="rId3"/>
    <sheet name="地方債等（借入先別）の明細" sheetId="4" r:id="rId4"/>
    <sheet name="地方債等（返済期間別）の明細" sheetId="5" r:id="rId5"/>
    <sheet name="地方債等（利率別）の明細" sheetId="6" r:id="rId6"/>
    <sheet name="長期延滞債権の明細" sheetId="7" r:id="rId7"/>
    <sheet name="投資及び出資金の明細" sheetId="8" r:id="rId8"/>
    <sheet name="補助金等の明細" sheetId="9" r:id="rId9"/>
    <sheet name="未収金の明細" sheetId="10" r:id="rId10"/>
    <sheet name="有形固定資産に係る行政目的別の明細" sheetId="11" r:id="rId11"/>
    <sheet name="有形固定資産の明細" sheetId="12" r:id="rId12"/>
  </sheets>
  <definedNames>
    <definedName name="_xlnm.Print_Area" localSheetId="3">'地方債等（借入先別）の明細'!$A$1:$K$19</definedName>
    <definedName name="_xlnm.Print_Area" localSheetId="7">投資及び出資金の明細!$A:$K</definedName>
    <definedName name="_xlnm.Print_Area" localSheetId="8">補助金等の明細!$A$1:$E$38</definedName>
    <definedName name="_xlnm.Print_Titles" localSheetId="10">有形固定資産に係る行政目的別の明細!$1:$5</definedName>
    <definedName name="_xlnm.Print_Titles" localSheetId="11">有形固定資産の明細!$1:$5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0" l="1"/>
  <c r="C26" i="10" s="1"/>
  <c r="B25" i="10"/>
  <c r="B26" i="10" s="1"/>
  <c r="D37" i="9" l="1"/>
  <c r="D12" i="9"/>
  <c r="D10" i="9"/>
  <c r="D38" i="9" s="1"/>
  <c r="J40" i="8" l="1"/>
  <c r="B40" i="8"/>
  <c r="G39" i="8"/>
  <c r="E39" i="8"/>
  <c r="H39" i="8" s="1"/>
  <c r="G38" i="8"/>
  <c r="E38" i="8"/>
  <c r="H38" i="8" s="1"/>
  <c r="G37" i="8"/>
  <c r="H37" i="8" s="1"/>
  <c r="E37" i="8"/>
  <c r="G36" i="8"/>
  <c r="E36" i="8"/>
  <c r="H36" i="8" s="1"/>
  <c r="G35" i="8"/>
  <c r="H35" i="8" s="1"/>
  <c r="E35" i="8"/>
  <c r="H34" i="8"/>
  <c r="G34" i="8"/>
  <c r="E34" i="8"/>
  <c r="G33" i="8"/>
  <c r="E33" i="8"/>
  <c r="H33" i="8" s="1"/>
  <c r="H32" i="8"/>
  <c r="G32" i="8"/>
  <c r="E32" i="8"/>
  <c r="G31" i="8"/>
  <c r="E31" i="8"/>
  <c r="H31" i="8" s="1"/>
  <c r="G30" i="8"/>
  <c r="E30" i="8"/>
  <c r="H30" i="8" s="1"/>
  <c r="H29" i="8"/>
  <c r="G29" i="8"/>
  <c r="E29" i="8"/>
  <c r="G28" i="8"/>
  <c r="E28" i="8"/>
  <c r="H28" i="8" s="1"/>
  <c r="G27" i="8"/>
  <c r="H27" i="8" s="1"/>
  <c r="E27" i="8"/>
  <c r="H26" i="8"/>
  <c r="G26" i="8"/>
  <c r="E26" i="8"/>
  <c r="G25" i="8"/>
  <c r="E25" i="8"/>
  <c r="H25" i="8" s="1"/>
  <c r="H24" i="8"/>
  <c r="G24" i="8"/>
  <c r="E24" i="8"/>
  <c r="G23" i="8"/>
  <c r="E23" i="8"/>
  <c r="H23" i="8" s="1"/>
  <c r="H17" i="8"/>
  <c r="G17" i="8"/>
  <c r="E17" i="8"/>
  <c r="H16" i="8"/>
  <c r="E16" i="8"/>
  <c r="E15" i="8"/>
  <c r="H15" i="8" s="1"/>
  <c r="E14" i="8"/>
  <c r="H14" i="8" s="1"/>
  <c r="B14" i="8"/>
  <c r="B19" i="8" s="1"/>
  <c r="H13" i="8"/>
  <c r="E13" i="8"/>
  <c r="B13" i="8"/>
  <c r="E9" i="8"/>
  <c r="C9" i="8"/>
  <c r="B7" i="8"/>
  <c r="B9" i="8" s="1"/>
  <c r="F7" i="8" l="1"/>
  <c r="F9" i="8" s="1"/>
  <c r="D7" i="8"/>
  <c r="G7" i="8" l="1"/>
  <c r="G9" i="8" s="1"/>
  <c r="D9" i="8"/>
  <c r="C21" i="7" l="1"/>
  <c r="C22" i="7" s="1"/>
  <c r="B21" i="7"/>
  <c r="B9" i="7"/>
  <c r="B22" i="7" s="1"/>
  <c r="A6" i="6" l="1"/>
  <c r="A5" i="5"/>
  <c r="J19" i="4"/>
  <c r="I19" i="4"/>
  <c r="H19" i="4"/>
  <c r="F19" i="4"/>
  <c r="E19" i="4"/>
  <c r="C19" i="4"/>
  <c r="D18" i="4"/>
  <c r="G18" i="4" s="1"/>
  <c r="B18" i="4"/>
  <c r="G17" i="4"/>
  <c r="G16" i="4"/>
  <c r="G15" i="4"/>
  <c r="G14" i="4"/>
  <c r="B13" i="4"/>
  <c r="B19" i="4" s="1"/>
  <c r="G12" i="4"/>
  <c r="G11" i="4"/>
  <c r="G10" i="4"/>
  <c r="G9" i="4"/>
  <c r="G8" i="4"/>
  <c r="D19" i="4" l="1"/>
  <c r="G13" i="4"/>
  <c r="G19" i="4" s="1"/>
  <c r="E30" i="3" l="1"/>
  <c r="E29" i="3"/>
  <c r="E33" i="3" s="1"/>
  <c r="E28" i="3"/>
  <c r="E6" i="3"/>
  <c r="E23" i="3" s="1"/>
  <c r="E34" i="3" l="1"/>
  <c r="E35" i="3" s="1"/>
  <c r="E21" i="2" l="1"/>
  <c r="D21" i="2"/>
  <c r="C21" i="2"/>
  <c r="B21" i="2"/>
  <c r="F19" i="2"/>
  <c r="F18" i="2"/>
  <c r="F17" i="2"/>
  <c r="F16" i="2"/>
  <c r="F15" i="2"/>
  <c r="F14" i="2"/>
  <c r="F13" i="2"/>
  <c r="F12" i="2"/>
  <c r="F11" i="2"/>
  <c r="F10" i="2"/>
  <c r="F9" i="2"/>
  <c r="F8" i="2"/>
  <c r="F21" i="2" s="1"/>
  <c r="F7" i="2"/>
  <c r="F6" i="2"/>
  <c r="D11" i="1" l="1"/>
  <c r="C15" i="1" l="1"/>
  <c r="D15" i="1"/>
  <c r="E15" i="1"/>
  <c r="B15" i="1"/>
  <c r="F11" i="1" l="1"/>
  <c r="F9" i="1"/>
  <c r="F7" i="1"/>
  <c r="F15" i="1" l="1"/>
</calcChain>
</file>

<file path=xl/sharedStrings.xml><?xml version="1.0" encoding="utf-8"?>
<sst xmlns="http://schemas.openxmlformats.org/spreadsheetml/2006/main" count="504" uniqueCount="263">
  <si>
    <t>引当金の明細</t>
  </si>
  <si>
    <t>自治体名：袋井市</t>
  </si>
  <si>
    <t>区分</t>
  </si>
  <si>
    <t>前年度末残高</t>
  </si>
  <si>
    <t>本年度増加額</t>
  </si>
  <si>
    <t>本年度減少額</t>
  </si>
  <si>
    <t>本年度末残高</t>
  </si>
  <si>
    <t>目的使用</t>
  </si>
  <si>
    <t>その他</t>
  </si>
  <si>
    <t>合計</t>
  </si>
  <si>
    <t>一般会計　賞与等引当金</t>
    <rPh sb="0" eb="2">
      <t>イッパン</t>
    </rPh>
    <rPh sb="2" eb="4">
      <t>カイケイ</t>
    </rPh>
    <rPh sb="5" eb="7">
      <t>ショウヨ</t>
    </rPh>
    <rPh sb="7" eb="8">
      <t>トウ</t>
    </rPh>
    <rPh sb="8" eb="10">
      <t>ヒキアテ</t>
    </rPh>
    <rPh sb="10" eb="11">
      <t>キン</t>
    </rPh>
    <phoneticPr fontId="3"/>
  </si>
  <si>
    <t>一般会計　退職手当引当金</t>
    <rPh sb="0" eb="2">
      <t>イッパン</t>
    </rPh>
    <rPh sb="2" eb="4">
      <t>カイケイ</t>
    </rPh>
    <rPh sb="5" eb="7">
      <t>タイショク</t>
    </rPh>
    <rPh sb="7" eb="9">
      <t>テアテ</t>
    </rPh>
    <rPh sb="9" eb="11">
      <t>ヒキアテ</t>
    </rPh>
    <rPh sb="11" eb="12">
      <t>キン</t>
    </rPh>
    <phoneticPr fontId="3"/>
  </si>
  <si>
    <t>一般会計　徴収不能引当金</t>
    <rPh sb="0" eb="2">
      <t>イッパン</t>
    </rPh>
    <phoneticPr fontId="3"/>
  </si>
  <si>
    <t>(単位：円)</t>
    <rPh sb="4" eb="5">
      <t>エン</t>
    </rPh>
    <phoneticPr fontId="3"/>
  </si>
  <si>
    <t>年度：令和３年度</t>
    <rPh sb="3" eb="5">
      <t>レイワ</t>
    </rPh>
    <phoneticPr fontId="3"/>
  </si>
  <si>
    <t>基金の明細</t>
  </si>
  <si>
    <t>種類</t>
  </si>
  <si>
    <t>現金預金</t>
  </si>
  <si>
    <t>有価証券</t>
  </si>
  <si>
    <t>土地</t>
  </si>
  <si>
    <t>合計_x000D_
(貸借対照表計上額)</t>
  </si>
  <si>
    <t>(参考)財産に関する_x000D_
調書記載額</t>
  </si>
  <si>
    <t>財政調整基金　</t>
    <rPh sb="0" eb="2">
      <t>ザイセイ</t>
    </rPh>
    <rPh sb="2" eb="4">
      <t>チョウセイ</t>
    </rPh>
    <rPh sb="4" eb="6">
      <t>キキン</t>
    </rPh>
    <phoneticPr fontId="2"/>
  </si>
  <si>
    <t>減債基金</t>
    <rPh sb="0" eb="2">
      <t>ゲンサイ</t>
    </rPh>
    <rPh sb="2" eb="4">
      <t>キキン</t>
    </rPh>
    <phoneticPr fontId="2"/>
  </si>
  <si>
    <t>職員退職手当基金</t>
    <rPh sb="0" eb="2">
      <t>ショクイン</t>
    </rPh>
    <rPh sb="2" eb="4">
      <t>タイショク</t>
    </rPh>
    <rPh sb="4" eb="6">
      <t>テアテ</t>
    </rPh>
    <rPh sb="6" eb="8">
      <t>キキン</t>
    </rPh>
    <phoneticPr fontId="6"/>
  </si>
  <si>
    <t>学術交流振興基金</t>
    <rPh sb="0" eb="2">
      <t>ガクジュツ</t>
    </rPh>
    <rPh sb="2" eb="4">
      <t>コウリュウ</t>
    </rPh>
    <rPh sb="4" eb="6">
      <t>シンコウ</t>
    </rPh>
    <rPh sb="6" eb="8">
      <t>キキン</t>
    </rPh>
    <phoneticPr fontId="6"/>
  </si>
  <si>
    <t>社会福祉事業基金</t>
    <rPh sb="0" eb="2">
      <t>シャカイ</t>
    </rPh>
    <rPh sb="2" eb="4">
      <t>フクシ</t>
    </rPh>
    <rPh sb="4" eb="6">
      <t>ジギョウ</t>
    </rPh>
    <rPh sb="6" eb="8">
      <t>キキン</t>
    </rPh>
    <phoneticPr fontId="6"/>
  </si>
  <si>
    <t>地域福祉基金</t>
    <rPh sb="0" eb="2">
      <t>チイキ</t>
    </rPh>
    <rPh sb="2" eb="4">
      <t>フクシ</t>
    </rPh>
    <rPh sb="4" eb="6">
      <t>キキン</t>
    </rPh>
    <phoneticPr fontId="6"/>
  </si>
  <si>
    <t>ふるさと・水と土基金</t>
    <rPh sb="5" eb="6">
      <t>ミズ</t>
    </rPh>
    <rPh sb="7" eb="8">
      <t>ツチ</t>
    </rPh>
    <rPh sb="8" eb="10">
      <t>キキン</t>
    </rPh>
    <phoneticPr fontId="6"/>
  </si>
  <si>
    <t>文化振興基金</t>
    <rPh sb="0" eb="2">
      <t>ブンカ</t>
    </rPh>
    <rPh sb="2" eb="4">
      <t>シンコウ</t>
    </rPh>
    <rPh sb="4" eb="6">
      <t>キキン</t>
    </rPh>
    <phoneticPr fontId="6"/>
  </si>
  <si>
    <t>地域振興基金</t>
    <rPh sb="0" eb="2">
      <t>チイキ</t>
    </rPh>
    <rPh sb="2" eb="4">
      <t>シンコウ</t>
    </rPh>
    <rPh sb="4" eb="6">
      <t>キキン</t>
    </rPh>
    <phoneticPr fontId="6"/>
  </si>
  <si>
    <t>総合健康センター事業推進基金</t>
    <rPh sb="0" eb="2">
      <t>ソウゴウ</t>
    </rPh>
    <rPh sb="2" eb="4">
      <t>ケンコウ</t>
    </rPh>
    <rPh sb="8" eb="10">
      <t>ジギョウ</t>
    </rPh>
    <rPh sb="10" eb="12">
      <t>スイシン</t>
    </rPh>
    <rPh sb="12" eb="14">
      <t>キキン</t>
    </rPh>
    <phoneticPr fontId="2"/>
  </si>
  <si>
    <t>緊急地震・津波対策事業基金</t>
    <rPh sb="0" eb="2">
      <t>キンキュウ</t>
    </rPh>
    <rPh sb="2" eb="4">
      <t>ジシン</t>
    </rPh>
    <rPh sb="5" eb="7">
      <t>ツナミ</t>
    </rPh>
    <rPh sb="7" eb="9">
      <t>タイサク</t>
    </rPh>
    <rPh sb="9" eb="11">
      <t>ジギョウ</t>
    </rPh>
    <rPh sb="11" eb="13">
      <t>キキン</t>
    </rPh>
    <phoneticPr fontId="2"/>
  </si>
  <si>
    <t>公共施設等適正管理基金</t>
    <rPh sb="0" eb="2">
      <t>コウキョウ</t>
    </rPh>
    <rPh sb="2" eb="4">
      <t>シセツ</t>
    </rPh>
    <rPh sb="4" eb="5">
      <t>トウ</t>
    </rPh>
    <rPh sb="5" eb="7">
      <t>テキセイ</t>
    </rPh>
    <rPh sb="7" eb="9">
      <t>カンリ</t>
    </rPh>
    <rPh sb="9" eb="11">
      <t>キキン</t>
    </rPh>
    <phoneticPr fontId="3"/>
  </si>
  <si>
    <t>経済変動対策貸付資金利子補給基金</t>
    <rPh sb="0" eb="4">
      <t>ケイザイヘンドウ</t>
    </rPh>
    <rPh sb="4" eb="6">
      <t>タイサク</t>
    </rPh>
    <rPh sb="6" eb="8">
      <t>カシツケ</t>
    </rPh>
    <rPh sb="8" eb="10">
      <t>シキン</t>
    </rPh>
    <rPh sb="10" eb="12">
      <t>リシ</t>
    </rPh>
    <rPh sb="12" eb="16">
      <t>ホキュウキキン</t>
    </rPh>
    <phoneticPr fontId="3"/>
  </si>
  <si>
    <t>墓地事業基金</t>
    <rPh sb="0" eb="2">
      <t>ボチ</t>
    </rPh>
    <rPh sb="2" eb="4">
      <t>ジギョウ</t>
    </rPh>
    <rPh sb="4" eb="6">
      <t>キキン</t>
    </rPh>
    <phoneticPr fontId="3"/>
  </si>
  <si>
    <t>財源の明細</t>
  </si>
  <si>
    <t>会計</t>
  </si>
  <si>
    <t>財源の内容</t>
  </si>
  <si>
    <t>金額</t>
  </si>
  <si>
    <t>一般会計</t>
  </si>
  <si>
    <t>税収等</t>
  </si>
  <si>
    <t>市税</t>
    <rPh sb="0" eb="1">
      <t>シ</t>
    </rPh>
    <rPh sb="1" eb="2">
      <t>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</si>
  <si>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</si>
  <si>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利子割交付金</t>
    <rPh sb="0" eb="2">
      <t>リシ</t>
    </rPh>
    <rPh sb="2" eb="3">
      <t>ワリ</t>
    </rPh>
    <rPh sb="3" eb="6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</si>
  <si>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</si>
  <si>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0">
      <t>コウフ</t>
    </rPh>
    <rPh sb="10" eb="11">
      <t>キン</t>
    </rPh>
    <phoneticPr fontId="3"/>
  </si>
  <si>
    <t>法人事業税交付金</t>
    <rPh sb="0" eb="5">
      <t>ホウジンジギョウゼイ</t>
    </rPh>
    <rPh sb="5" eb="8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</si>
  <si>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</si>
  <si>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</si>
  <si>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3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</si>
  <si>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</si>
  <si>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</si>
  <si>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</si>
  <si>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</si>
  <si>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</si>
  <si>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寄附金</t>
    <rPh sb="0" eb="3">
      <t>キフキン</t>
    </rPh>
    <phoneticPr fontId="3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</si>
  <si>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3"/>
  </si>
  <si>
    <t>小計</t>
  </si>
  <si>
    <t>国県等補助金</t>
  </si>
  <si>
    <t>資本的_x000D_
補助金</t>
  </si>
  <si>
    <t>国庫支出金</t>
    <rPh sb="0" eb="2">
      <t>コッコ</t>
    </rPh>
    <rPh sb="2" eb="5">
      <t>シシュツキン</t>
    </rPh>
    <phoneticPr fontId="3"/>
  </si>
  <si>
    <t>都道府県等支出金</t>
    <rPh sb="0" eb="4">
      <t>トドウフケン</t>
    </rPh>
    <rPh sb="4" eb="5">
      <t>トウ</t>
    </rPh>
    <rPh sb="5" eb="8">
      <t>シシュツキン</t>
    </rPh>
    <phoneticPr fontId="3"/>
  </si>
  <si>
    <t>計</t>
  </si>
  <si>
    <t>経常的_x000D_
補助金</t>
  </si>
  <si>
    <t>地方債等（借入先別）の明細</t>
  </si>
  <si>
    <t>自治体名：袋井市</t>
    <rPh sb="5" eb="7">
      <t>フクロイ</t>
    </rPh>
    <phoneticPr fontId="3"/>
  </si>
  <si>
    <t>(単位：千円)</t>
    <rPh sb="4" eb="5">
      <t>セン</t>
    </rPh>
    <rPh sb="5" eb="6">
      <t>エン</t>
    </rPh>
    <phoneticPr fontId="3"/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</si>
  <si>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</si>
  <si>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</si>
  <si>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</si>
  <si>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</si>
  <si>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</si>
  <si>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</si>
  <si>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</si>
  <si>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</si>
  <si>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</si>
  <si>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</si>
  <si>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</si>
  <si>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</si>
  <si>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</si>
  <si>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</si>
  <si>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</si>
  <si>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</si>
  <si>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2,5,6</t>
    <phoneticPr fontId="3"/>
  </si>
  <si>
    <t>【特別分】</t>
  </si>
  <si>
    <t>　臨時財政対策債</t>
  </si>
  <si>
    <t>　減税補てん債</t>
  </si>
  <si>
    <t>　退職手当債</t>
  </si>
  <si>
    <t>19,20,32</t>
    <phoneticPr fontId="3"/>
  </si>
  <si>
    <t>　合計</t>
  </si>
  <si>
    <t>地方債等（返済期間別）の明細</t>
  </si>
  <si>
    <t>自治体名：袋井市</t>
    <rPh sb="5" eb="8">
      <t>フクロイシ</t>
    </rPh>
    <phoneticPr fontId="3"/>
  </si>
  <si>
    <t>会計：一般会計等</t>
    <rPh sb="3" eb="5">
      <t>イッパン</t>
    </rPh>
    <rPh sb="5" eb="7">
      <t>カイケイ</t>
    </rPh>
    <rPh sb="7" eb="8">
      <t>トウ</t>
    </rPh>
    <phoneticPr fontId="3"/>
  </si>
  <si>
    <t>（単位：千円）</t>
    <rPh sb="4" eb="5">
      <t>セン</t>
    </rPh>
    <phoneticPr fontId="3"/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</si>
  <si>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</si>
  <si>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</si>
  <si>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</si>
  <si>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</si>
  <si>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</si>
  <si>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</si>
  <si>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</si>
  <si>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</si>
  <si>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</si>
  <si>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</si>
  <si>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</si>
  <si>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</si>
  <si>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</si>
  <si>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</si>
  <si>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</si>
  <si>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</si>
  <si>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</si>
  <si>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</si>
  <si>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長期延滞債権の明細</t>
  </si>
  <si>
    <t>相手先名または種別</t>
  </si>
  <si>
    <t>貸借対照表計上額</t>
  </si>
  <si>
    <t>徴収不能引当金計上額</t>
  </si>
  <si>
    <t>【貸付金】</t>
  </si>
  <si>
    <t>住宅資金貸付金</t>
    <rPh sb="0" eb="2">
      <t>ジュウタク</t>
    </rPh>
    <rPh sb="2" eb="4">
      <t>シキン</t>
    </rPh>
    <rPh sb="4" eb="6">
      <t>カシツケ</t>
    </rPh>
    <rPh sb="6" eb="7">
      <t>キン</t>
    </rPh>
    <phoneticPr fontId="3"/>
  </si>
  <si>
    <t>【未収金】</t>
  </si>
  <si>
    <t>税等未収金_市民税</t>
  </si>
  <si>
    <t>税等未収金_固定資産税</t>
  </si>
  <si>
    <t>税等未収金_軽自動車税</t>
  </si>
  <si>
    <t>税等未収金_都市計画税</t>
  </si>
  <si>
    <t>税等未収金_分担金及び負担金</t>
  </si>
  <si>
    <t>未収金_使用料及び手数料</t>
    <rPh sb="0" eb="2">
      <t>ミシュウ</t>
    </rPh>
    <rPh sb="2" eb="3">
      <t>キン</t>
    </rPh>
    <phoneticPr fontId="3"/>
  </si>
  <si>
    <t>未収金_雑入（諸収入）</t>
    <rPh sb="0" eb="2">
      <t>ミシュウ</t>
    </rPh>
    <rPh sb="2" eb="3">
      <t>キン</t>
    </rPh>
    <rPh sb="4" eb="6">
      <t>ザツニュウ</t>
    </rPh>
    <rPh sb="7" eb="8">
      <t>ショ</t>
    </rPh>
    <rPh sb="8" eb="10">
      <t>シュウニュウ</t>
    </rPh>
    <phoneticPr fontId="3"/>
  </si>
  <si>
    <t>投資及び出資金の明細</t>
  </si>
  <si>
    <t>年度：令和３年度</t>
    <rPh sb="3" eb="5">
      <t>レイワ</t>
    </rPh>
    <rPh sb="6" eb="8">
      <t>ネンド</t>
    </rPh>
    <phoneticPr fontId="3"/>
  </si>
  <si>
    <t>市場価格のあるもの</t>
  </si>
  <si>
    <t>(単位：円　)</t>
    <rPh sb="4" eb="5">
      <t>エン</t>
    </rPh>
    <phoneticPr fontId="3"/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</si>
  <si>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</si>
  <si>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</si>
  <si>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</si>
  <si>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</si>
  <si>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</si>
  <si>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</si>
  <si>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</si>
  <si>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㈱みずほフィナンシャルグループ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</si>
  <si>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</si>
  <si>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</si>
  <si>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</si>
  <si>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</si>
  <si>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</si>
  <si>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</si>
  <si>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</si>
  <si>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</si>
  <si>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</si>
  <si>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</si>
  <si>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(参考)財産に関する
調書記載額(千円）</t>
    <rPh sb="17" eb="19">
      <t>センエン</t>
    </rPh>
    <phoneticPr fontId="3"/>
  </si>
  <si>
    <t>水道事業会計</t>
    <rPh sb="0" eb="2">
      <t>スイドウ</t>
    </rPh>
    <rPh sb="2" eb="4">
      <t>ジギョウ</t>
    </rPh>
    <rPh sb="4" eb="6">
      <t>カイケイ</t>
    </rPh>
    <phoneticPr fontId="3"/>
  </si>
  <si>
    <t>聖隷袋井市民病院</t>
    <rPh sb="0" eb="2">
      <t>セイレイ</t>
    </rPh>
    <rPh sb="2" eb="4">
      <t>フクロイ</t>
    </rPh>
    <rPh sb="4" eb="6">
      <t>シミン</t>
    </rPh>
    <rPh sb="6" eb="8">
      <t>ビョウイン</t>
    </rPh>
    <phoneticPr fontId="3"/>
  </si>
  <si>
    <t>土地開発公社</t>
    <rPh sb="0" eb="2">
      <t>トチ</t>
    </rPh>
    <rPh sb="2" eb="4">
      <t>カイハツ</t>
    </rPh>
    <rPh sb="4" eb="6">
      <t>コウシャ</t>
    </rPh>
    <phoneticPr fontId="3"/>
  </si>
  <si>
    <t>下水道事業会計</t>
    <rPh sb="0" eb="7">
      <t>ゲスイドウジギョウカイケイ</t>
    </rPh>
    <phoneticPr fontId="3"/>
  </si>
  <si>
    <t>掛川市・袋井市病院企業団</t>
    <rPh sb="0" eb="3">
      <t>カケガワシ</t>
    </rPh>
    <rPh sb="4" eb="7">
      <t>フクロイシ</t>
    </rPh>
    <rPh sb="7" eb="9">
      <t>ビョウイン</t>
    </rPh>
    <rPh sb="9" eb="11">
      <t>キギョウ</t>
    </rPh>
    <rPh sb="11" eb="12">
      <t>ダン</t>
    </rPh>
    <phoneticPr fontId="3"/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</si>
  <si>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</si>
  <si>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</si>
  <si>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</si>
  <si>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</si>
  <si>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天竜浜名湖鉄道㈱</t>
    <rPh sb="0" eb="2">
      <t>テンリュウ</t>
    </rPh>
    <rPh sb="2" eb="5">
      <t>ハマナコ</t>
    </rPh>
    <rPh sb="5" eb="7">
      <t>テツドウ</t>
    </rPh>
    <phoneticPr fontId="8"/>
  </si>
  <si>
    <t>有価証券</t>
    <rPh sb="0" eb="2">
      <t>ユウカ</t>
    </rPh>
    <rPh sb="2" eb="4">
      <t>ショウケン</t>
    </rPh>
    <phoneticPr fontId="3"/>
  </si>
  <si>
    <t>袋井北部まちづくり㈱</t>
    <rPh sb="0" eb="2">
      <t>フクロイ</t>
    </rPh>
    <rPh sb="2" eb="4">
      <t>ホクブ</t>
    </rPh>
    <phoneticPr fontId="8"/>
  </si>
  <si>
    <t>浜松ケーブルテレビ㈱</t>
    <rPh sb="0" eb="2">
      <t>ハママツ</t>
    </rPh>
    <phoneticPr fontId="8"/>
  </si>
  <si>
    <t>静岡県信用保証協会</t>
    <rPh sb="0" eb="3">
      <t>シズオカケン</t>
    </rPh>
    <rPh sb="3" eb="5">
      <t>シンヨウ</t>
    </rPh>
    <rPh sb="5" eb="7">
      <t>ホショウ</t>
    </rPh>
    <rPh sb="7" eb="9">
      <t>キョウカイ</t>
    </rPh>
    <phoneticPr fontId="5"/>
  </si>
  <si>
    <t>静岡県農業信用基金協会</t>
    <rPh sb="0" eb="3">
      <t>シズオカケン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5"/>
  </si>
  <si>
    <t>社団法人　静岡県畜産協会</t>
    <rPh sb="0" eb="2">
      <t>シャダン</t>
    </rPh>
    <rPh sb="2" eb="4">
      <t>ホウジン</t>
    </rPh>
    <rPh sb="5" eb="8">
      <t>シズオカケン</t>
    </rPh>
    <rPh sb="8" eb="10">
      <t>チクサン</t>
    </rPh>
    <rPh sb="10" eb="12">
      <t>キョウカイ</t>
    </rPh>
    <phoneticPr fontId="5"/>
  </si>
  <si>
    <t>財団法人　静岡県勤労者信用基金協会</t>
    <rPh sb="0" eb="2">
      <t>ザイダン</t>
    </rPh>
    <rPh sb="2" eb="4">
      <t>ホウジン</t>
    </rPh>
    <rPh sb="5" eb="8">
      <t>シズオカケン</t>
    </rPh>
    <rPh sb="8" eb="11">
      <t>キンロウシャ</t>
    </rPh>
    <rPh sb="11" eb="13">
      <t>シンヨウ</t>
    </rPh>
    <rPh sb="13" eb="15">
      <t>キキン</t>
    </rPh>
    <rPh sb="15" eb="17">
      <t>キョウカイ</t>
    </rPh>
    <phoneticPr fontId="5"/>
  </si>
  <si>
    <t>財団法人　静岡県文化財団</t>
    <rPh sb="0" eb="2">
      <t>ザイダン</t>
    </rPh>
    <rPh sb="2" eb="4">
      <t>ホウジン</t>
    </rPh>
    <rPh sb="5" eb="8">
      <t>シズオカケン</t>
    </rPh>
    <rPh sb="8" eb="10">
      <t>ブンカ</t>
    </rPh>
    <rPh sb="10" eb="12">
      <t>ザイダン</t>
    </rPh>
    <phoneticPr fontId="5"/>
  </si>
  <si>
    <t>財団法人　リバーフロント研究所</t>
    <rPh sb="0" eb="2">
      <t>ザイダン</t>
    </rPh>
    <rPh sb="2" eb="4">
      <t>ホウジン</t>
    </rPh>
    <rPh sb="12" eb="15">
      <t>ケンキュウショ</t>
    </rPh>
    <phoneticPr fontId="5"/>
  </si>
  <si>
    <t>財団法人　静岡県グリーンバンク</t>
    <rPh sb="0" eb="2">
      <t>ザイダン</t>
    </rPh>
    <rPh sb="2" eb="4">
      <t>ホウジン</t>
    </rPh>
    <rPh sb="5" eb="8">
      <t>シズオカケン</t>
    </rPh>
    <phoneticPr fontId="5"/>
  </si>
  <si>
    <t>社団法人　静岡県林業会議所基金</t>
    <rPh sb="0" eb="2">
      <t>シャダン</t>
    </rPh>
    <rPh sb="2" eb="4">
      <t>ホウジン</t>
    </rPh>
    <rPh sb="5" eb="8">
      <t>シズオカケン</t>
    </rPh>
    <rPh sb="8" eb="10">
      <t>リンギョウ</t>
    </rPh>
    <rPh sb="10" eb="13">
      <t>カイギショ</t>
    </rPh>
    <rPh sb="13" eb="15">
      <t>キキン</t>
    </rPh>
    <phoneticPr fontId="5"/>
  </si>
  <si>
    <t>財団法人　静岡県暴力追放運動推進センター</t>
    <rPh sb="0" eb="2">
      <t>ザイダン</t>
    </rPh>
    <rPh sb="2" eb="4">
      <t>ホウジン</t>
    </rPh>
    <rPh sb="5" eb="8">
      <t>シズオカケン</t>
    </rPh>
    <rPh sb="8" eb="10">
      <t>ボウリョク</t>
    </rPh>
    <rPh sb="10" eb="12">
      <t>ツイホウ</t>
    </rPh>
    <rPh sb="12" eb="14">
      <t>ウンドウ</t>
    </rPh>
    <rPh sb="14" eb="16">
      <t>スイシン</t>
    </rPh>
    <phoneticPr fontId="5"/>
  </si>
  <si>
    <t>財団法人　静岡県腎臓バンク</t>
    <rPh sb="0" eb="2">
      <t>ザイダン</t>
    </rPh>
    <rPh sb="2" eb="4">
      <t>ホウジン</t>
    </rPh>
    <rPh sb="5" eb="8">
      <t>シズオカケン</t>
    </rPh>
    <rPh sb="8" eb="10">
      <t>ジンゾウ</t>
    </rPh>
    <phoneticPr fontId="5"/>
  </si>
  <si>
    <t>財団法人　しずおか健康長寿財団</t>
    <rPh sb="0" eb="2">
      <t>ザイダン</t>
    </rPh>
    <rPh sb="2" eb="4">
      <t>ホウジン</t>
    </rPh>
    <rPh sb="9" eb="11">
      <t>ケンコウ</t>
    </rPh>
    <rPh sb="11" eb="13">
      <t>チョウジュ</t>
    </rPh>
    <rPh sb="13" eb="15">
      <t>ザイダン</t>
    </rPh>
    <phoneticPr fontId="5"/>
  </si>
  <si>
    <t>社団法人　静岡県山林協会</t>
    <rPh sb="0" eb="2">
      <t>シャダン</t>
    </rPh>
    <rPh sb="2" eb="4">
      <t>ホウジン</t>
    </rPh>
    <rPh sb="5" eb="8">
      <t>シズオカケン</t>
    </rPh>
    <rPh sb="8" eb="10">
      <t>サンリン</t>
    </rPh>
    <rPh sb="10" eb="12">
      <t>キョウカイ</t>
    </rPh>
    <phoneticPr fontId="5"/>
  </si>
  <si>
    <t>財団法人　静岡県障害者スポーツ協会</t>
    <rPh sb="0" eb="2">
      <t>ザイダン</t>
    </rPh>
    <rPh sb="2" eb="4">
      <t>ホウジン</t>
    </rPh>
    <rPh sb="5" eb="8">
      <t>シズオカケン</t>
    </rPh>
    <rPh sb="8" eb="10">
      <t>ショウガイ</t>
    </rPh>
    <rPh sb="10" eb="11">
      <t>シャ</t>
    </rPh>
    <rPh sb="15" eb="17">
      <t>キョウカイ</t>
    </rPh>
    <phoneticPr fontId="5"/>
  </si>
  <si>
    <t>地方公営企業等金融機構</t>
    <rPh sb="0" eb="2">
      <t>チホウ</t>
    </rPh>
    <rPh sb="2" eb="4">
      <t>コウエイ</t>
    </rPh>
    <rPh sb="4" eb="6">
      <t>キギョウ</t>
    </rPh>
    <rPh sb="6" eb="7">
      <t>トウ</t>
    </rPh>
    <rPh sb="7" eb="9">
      <t>キンユウ</t>
    </rPh>
    <rPh sb="9" eb="11">
      <t>キコウ</t>
    </rPh>
    <phoneticPr fontId="5"/>
  </si>
  <si>
    <t>補助金等の明細</t>
  </si>
  <si>
    <t>名称</t>
  </si>
  <si>
    <t>相手先</t>
  </si>
  <si>
    <t>支出目的</t>
  </si>
  <si>
    <t>他団体への公共施設等整備補助金等_x000D_
(所有外資産分)</t>
  </si>
  <si>
    <t>福祉施設施設整備費及び設備整備費補助金（子育てセンターにじいろ整備費）</t>
  </si>
  <si>
    <t>商工</t>
    <phoneticPr fontId="3"/>
  </si>
  <si>
    <t>子育て世帯への臨時特別給付金</t>
  </si>
  <si>
    <t>各対象者</t>
    <rPh sb="0" eb="1">
      <t>カク</t>
    </rPh>
    <rPh sb="1" eb="4">
      <t>タイショウシャ</t>
    </rPh>
    <phoneticPr fontId="3"/>
  </si>
  <si>
    <t>民生</t>
  </si>
  <si>
    <t>袋井市森町広域行政組合消防負担金（運営含む）</t>
    <rPh sb="11" eb="13">
      <t>ショウボウ</t>
    </rPh>
    <rPh sb="13" eb="16">
      <t>フタンキン</t>
    </rPh>
    <rPh sb="17" eb="19">
      <t>ウンエイ</t>
    </rPh>
    <rPh sb="19" eb="20">
      <t>フク</t>
    </rPh>
    <phoneticPr fontId="3"/>
  </si>
  <si>
    <t>袋井市森町広域行政組合</t>
  </si>
  <si>
    <t>消防</t>
    <rPh sb="0" eb="2">
      <t>ショウボウ</t>
    </rPh>
    <phoneticPr fontId="3"/>
  </si>
  <si>
    <t>袋井市森町広域行政組合分担金（ごみ処理施設費分）</t>
  </si>
  <si>
    <t>環境衛生</t>
    <rPh sb="0" eb="2">
      <t>カンキョウ</t>
    </rPh>
    <rPh sb="2" eb="4">
      <t>エイセイ</t>
    </rPh>
    <phoneticPr fontId="3"/>
  </si>
  <si>
    <t>中東遠総合医療センター負担金</t>
  </si>
  <si>
    <t>中東遠総合医療センター</t>
  </si>
  <si>
    <t>保健衛生</t>
    <rPh sb="0" eb="2">
      <t>ホケン</t>
    </rPh>
    <rPh sb="2" eb="4">
      <t>エイセイ</t>
    </rPh>
    <phoneticPr fontId="3"/>
  </si>
  <si>
    <t>後期高齢者医療広域連合</t>
  </si>
  <si>
    <t>下水道事業会計負担金</t>
    <rPh sb="0" eb="3">
      <t>ゲスイドウ</t>
    </rPh>
    <rPh sb="3" eb="7">
      <t>ジギョウカイケイ</t>
    </rPh>
    <rPh sb="7" eb="10">
      <t>フタンキン</t>
    </rPh>
    <phoneticPr fontId="3"/>
  </si>
  <si>
    <t>下水道事業会計</t>
    <rPh sb="0" eb="3">
      <t>ゲスイドウ</t>
    </rPh>
    <rPh sb="3" eb="7">
      <t>ジギョウカイケイ</t>
    </rPh>
    <phoneticPr fontId="3"/>
  </si>
  <si>
    <t>袋井市土地区画整理事業補助金</t>
  </si>
  <si>
    <t>袋井市土地区画整理事業</t>
  </si>
  <si>
    <t>土木</t>
    <rPh sb="0" eb="2">
      <t>ドボク</t>
    </rPh>
    <phoneticPr fontId="3"/>
  </si>
  <si>
    <t>袋井市病院事業運営費補助金</t>
  </si>
  <si>
    <t>袋井市病院</t>
  </si>
  <si>
    <t>住民税非課税世帯等に対する臨時特別給付金</t>
  </si>
  <si>
    <t>各対象</t>
    <rPh sb="0" eb="1">
      <t>カク</t>
    </rPh>
    <rPh sb="1" eb="3">
      <t>タイショウ</t>
    </rPh>
    <phoneticPr fontId="3"/>
  </si>
  <si>
    <t>袋井市森町広域行政組合分担金（し尿処理施設費分）</t>
  </si>
  <si>
    <t>中遠広域事務組合分担金</t>
  </si>
  <si>
    <t>中遠広域事務組合</t>
  </si>
  <si>
    <t>袋井市産業立地事業費補助金</t>
  </si>
  <si>
    <t>各対象企業</t>
    <rPh sb="0" eb="1">
      <t>カク</t>
    </rPh>
    <rPh sb="1" eb="3">
      <t>タイショウ</t>
    </rPh>
    <rPh sb="3" eb="5">
      <t>キギョウ</t>
    </rPh>
    <phoneticPr fontId="3"/>
  </si>
  <si>
    <t>袋井市工場立地奨励補助金</t>
  </si>
  <si>
    <t>対象企業</t>
    <rPh sb="0" eb="4">
      <t>タイショウキギョウ</t>
    </rPh>
    <phoneticPr fontId="3"/>
  </si>
  <si>
    <t>合併処理浄化槽設置補助事業費補助金</t>
  </si>
  <si>
    <t>多面的機能支払交付金</t>
  </si>
  <si>
    <t>農林</t>
    <rPh sb="0" eb="2">
      <t>ノウリン</t>
    </rPh>
    <phoneticPr fontId="3"/>
  </si>
  <si>
    <t>下水道事業会計補助金</t>
    <rPh sb="0" eb="3">
      <t>ゲスイドウ</t>
    </rPh>
    <rPh sb="3" eb="7">
      <t>ジギョウカイケイ</t>
    </rPh>
    <rPh sb="7" eb="10">
      <t>ホジョキン</t>
    </rPh>
    <phoneticPr fontId="3"/>
  </si>
  <si>
    <t>袋井市浄化槽維持管理費補助金</t>
  </si>
  <si>
    <t>産地生産基盤パワーアップ事業費補助金</t>
  </si>
  <si>
    <t>袋井市社会福祉協議会活動費補助金</t>
  </si>
  <si>
    <t>袋井市社会福祉協議会</t>
  </si>
  <si>
    <t>経営持続特別支援金</t>
  </si>
  <si>
    <t>各対象</t>
    <rPh sb="0" eb="3">
      <t>カクタイショウ</t>
    </rPh>
    <phoneticPr fontId="3"/>
  </si>
  <si>
    <t>中東遠看護専門学校組合</t>
  </si>
  <si>
    <t>乳幼児保育推進事業費補助金</t>
  </si>
  <si>
    <t>保育所等</t>
    <rPh sb="0" eb="2">
      <t>ホイク</t>
    </rPh>
    <rPh sb="2" eb="3">
      <t>ショ</t>
    </rPh>
    <rPh sb="3" eb="4">
      <t>トウ</t>
    </rPh>
    <phoneticPr fontId="3"/>
  </si>
  <si>
    <t>ひとり親世帯生活支援特別給付金</t>
    <rPh sb="6" eb="8">
      <t>セイカツ</t>
    </rPh>
    <rPh sb="8" eb="10">
      <t>シエン</t>
    </rPh>
    <rPh sb="10" eb="12">
      <t>トクベツ</t>
    </rPh>
    <phoneticPr fontId="3"/>
  </si>
  <si>
    <t>袋井市生活バス路線維持補助金</t>
  </si>
  <si>
    <t>総務</t>
    <phoneticPr fontId="3"/>
  </si>
  <si>
    <t>その他</t>
    <rPh sb="2" eb="3">
      <t>タ</t>
    </rPh>
    <phoneticPr fontId="3"/>
  </si>
  <si>
    <t>未収金の明細</t>
  </si>
  <si>
    <t>未収金_使用料及び手数料</t>
    <rPh sb="0" eb="3">
      <t>ミシュウキン</t>
    </rPh>
    <rPh sb="4" eb="7">
      <t>シヨウリョウ</t>
    </rPh>
    <rPh sb="7" eb="8">
      <t>オヨ</t>
    </rPh>
    <rPh sb="9" eb="12">
      <t>テスウリョウ</t>
    </rPh>
    <phoneticPr fontId="3"/>
  </si>
  <si>
    <t>未収金_雑入（諸収入）</t>
    <rPh sb="0" eb="3">
      <t>ミシュウキン</t>
    </rPh>
    <rPh sb="4" eb="6">
      <t>ザツニュウ</t>
    </rPh>
    <rPh sb="7" eb="10">
      <t>ショシュウニュウ</t>
    </rPh>
    <phoneticPr fontId="3"/>
  </si>
  <si>
    <t>有形固定資産に係る行政目的別の明細</t>
  </si>
  <si>
    <t>年度：令和3年度</t>
  </si>
  <si>
    <t>会計：一般会計等</t>
  </si>
  <si>
    <t>（単位：円）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</si>
  <si>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</si>
  <si>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</si>
  <si>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</si>
  <si>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</si>
  <si>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</si>
  <si>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</si>
  <si>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</si>
  <si>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事業用資産</t>
  </si>
  <si>
    <t>　土地</t>
  </si>
  <si>
    <t>　立木竹</t>
  </si>
  <si>
    <t>-</t>
  </si>
  <si>
    <t>　建物</t>
  </si>
  <si>
    <t>　工作物</t>
  </si>
  <si>
    <t>　船舶</t>
  </si>
  <si>
    <t>　浮標等</t>
  </si>
  <si>
    <t>　航空機</t>
  </si>
  <si>
    <t>　建設仮勘定</t>
  </si>
  <si>
    <t>インフラ資産</t>
  </si>
  <si>
    <t>物品</t>
  </si>
  <si>
    <t>有形固定資産の明細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</si>
  <si>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</si>
  <si>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</si>
  <si>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</si>
  <si>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</si>
  <si>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</si>
  <si>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本年度償却額_x000D_
(F)</t>
  </si>
  <si>
    <t>差引本年度末残高_x000D_
(D)-(E)_x000D_
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</si>
</sst>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scheme val="minor"/>
    </font>
    <font>
      <b/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9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1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3" fontId="1" fillId="0" borderId="2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left" vertical="center"/>
    </xf>
    <xf numFmtId="3" fontId="1" fillId="0" borderId="6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right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8" fontId="1" fillId="0" borderId="9" xfId="1" applyFont="1" applyBorder="1" applyAlignment="1">
      <alignment horizontal="right" vertical="center"/>
    </xf>
    <xf numFmtId="38" fontId="1" fillId="0" borderId="1" xfId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8" fontId="1" fillId="0" borderId="0" xfId="0" applyNumberFormat="1" applyFont="1"/>
    <xf numFmtId="2" fontId="1" fillId="0" borderId="1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8" fillId="0" borderId="0" xfId="0" applyNumberFormat="1" applyFont="1"/>
    <xf numFmtId="3" fontId="9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9" fontId="1" fillId="0" borderId="1" xfId="0" applyNumberFormat="1" applyFont="1" applyBorder="1" applyAlignment="1">
      <alignment horizontal="right" vertical="center"/>
    </xf>
    <xf numFmtId="10" fontId="1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2" fillId="0" borderId="0" xfId="0" applyNumberFormat="1" applyFont="1"/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/>
  </sheetViews>
  <sheetFormatPr defaultColWidth="8.90625" defaultRowHeight="11" x14ac:dyDescent="0.2"/>
  <cols>
    <col min="1" max="1" width="30" style="4" bestFit="1" customWidth="1"/>
    <col min="2" max="6" width="20.90625" style="4" customWidth="1"/>
    <col min="7" max="7" width="11.26953125" style="4" bestFit="1" customWidth="1"/>
    <col min="8" max="8" width="9.7265625" style="4" bestFit="1" customWidth="1"/>
    <col min="9" max="16384" width="8.90625" style="4"/>
  </cols>
  <sheetData>
    <row r="1" spans="1:7" ht="21" x14ac:dyDescent="0.3">
      <c r="A1" s="3" t="s">
        <v>0</v>
      </c>
    </row>
    <row r="2" spans="1:7" ht="13" x14ac:dyDescent="0.2">
      <c r="A2" s="6" t="s">
        <v>1</v>
      </c>
    </row>
    <row r="3" spans="1:7" ht="13" x14ac:dyDescent="0.2">
      <c r="A3" s="6" t="s">
        <v>14</v>
      </c>
    </row>
    <row r="4" spans="1:7" ht="13" x14ac:dyDescent="0.2">
      <c r="F4" s="5" t="s">
        <v>13</v>
      </c>
    </row>
    <row r="5" spans="1:7" ht="22.5" customHeight="1" x14ac:dyDescent="0.2">
      <c r="A5" s="15" t="s">
        <v>2</v>
      </c>
      <c r="B5" s="15" t="s">
        <v>3</v>
      </c>
      <c r="C5" s="15" t="s">
        <v>4</v>
      </c>
      <c r="D5" s="15" t="s">
        <v>5</v>
      </c>
      <c r="E5" s="15"/>
      <c r="F5" s="15" t="s">
        <v>6</v>
      </c>
    </row>
    <row r="6" spans="1:7" ht="22.5" customHeight="1" x14ac:dyDescent="0.2">
      <c r="A6" s="15"/>
      <c r="B6" s="15"/>
      <c r="C6" s="15"/>
      <c r="D6" s="2" t="s">
        <v>7</v>
      </c>
      <c r="E6" s="2" t="s">
        <v>8</v>
      </c>
      <c r="F6" s="15"/>
    </row>
    <row r="7" spans="1:7" ht="18" customHeight="1" x14ac:dyDescent="0.2">
      <c r="A7" s="7" t="s">
        <v>10</v>
      </c>
      <c r="B7" s="8">
        <v>332811439</v>
      </c>
      <c r="C7" s="8">
        <v>324224455</v>
      </c>
      <c r="D7" s="8">
        <v>332811439</v>
      </c>
      <c r="E7" s="8"/>
      <c r="F7" s="8">
        <f>B7+C7-D7-E7</f>
        <v>324224455</v>
      </c>
    </row>
    <row r="8" spans="1:7" ht="18" customHeight="1" x14ac:dyDescent="0.2">
      <c r="A8" s="7"/>
      <c r="B8" s="8"/>
      <c r="C8" s="8"/>
      <c r="D8" s="8"/>
      <c r="E8" s="8"/>
      <c r="F8" s="8"/>
    </row>
    <row r="9" spans="1:7" ht="18" customHeight="1" x14ac:dyDescent="0.2">
      <c r="A9" s="7" t="s">
        <v>11</v>
      </c>
      <c r="B9" s="8">
        <v>3583375000</v>
      </c>
      <c r="C9" s="8">
        <v>275026408</v>
      </c>
      <c r="D9" s="8">
        <v>238816408</v>
      </c>
      <c r="E9" s="8"/>
      <c r="F9" s="8">
        <f t="shared" ref="F9:F11" si="0">B9+C9-D9-E9</f>
        <v>3619585000</v>
      </c>
    </row>
    <row r="10" spans="1:7" ht="18" customHeight="1" x14ac:dyDescent="0.2">
      <c r="A10" s="11"/>
      <c r="B10" s="12"/>
      <c r="C10" s="12"/>
      <c r="D10" s="12"/>
      <c r="E10" s="12"/>
      <c r="F10" s="12"/>
    </row>
    <row r="11" spans="1:7" ht="18" customHeight="1" x14ac:dyDescent="0.2">
      <c r="A11" s="7" t="s">
        <v>12</v>
      </c>
      <c r="B11" s="8">
        <v>40463177</v>
      </c>
      <c r="C11" s="8">
        <v>29141197</v>
      </c>
      <c r="D11" s="8">
        <f>39739166-E11</f>
        <v>38977126</v>
      </c>
      <c r="E11" s="8">
        <v>762040</v>
      </c>
      <c r="F11" s="8">
        <f t="shared" si="0"/>
        <v>29865208</v>
      </c>
      <c r="G11" s="14"/>
    </row>
    <row r="12" spans="1:7" ht="18" customHeight="1" x14ac:dyDescent="0.2">
      <c r="A12" s="7"/>
      <c r="B12" s="8"/>
      <c r="C12" s="8"/>
      <c r="D12" s="8"/>
      <c r="E12" s="8"/>
      <c r="F12" s="8"/>
    </row>
    <row r="13" spans="1:7" ht="18" customHeight="1" x14ac:dyDescent="0.2">
      <c r="A13" s="9"/>
      <c r="B13" s="10"/>
      <c r="C13" s="10"/>
      <c r="D13" s="10"/>
      <c r="E13" s="10"/>
      <c r="F13" s="10"/>
    </row>
    <row r="14" spans="1:7" ht="18" customHeight="1" x14ac:dyDescent="0.2">
      <c r="A14" s="11"/>
      <c r="B14" s="12"/>
      <c r="C14" s="12"/>
      <c r="D14" s="12"/>
      <c r="E14" s="12"/>
      <c r="F14" s="12"/>
    </row>
    <row r="15" spans="1:7" ht="18" customHeight="1" x14ac:dyDescent="0.2">
      <c r="A15" s="1" t="s">
        <v>9</v>
      </c>
      <c r="B15" s="13">
        <f>SUM(B7:B14)</f>
        <v>3956649616</v>
      </c>
      <c r="C15" s="13">
        <f t="shared" ref="C15:F15" si="1">SUM(C7:C14)</f>
        <v>628392060</v>
      </c>
      <c r="D15" s="13">
        <f t="shared" si="1"/>
        <v>610604973</v>
      </c>
      <c r="E15" s="13">
        <f t="shared" si="1"/>
        <v>762040</v>
      </c>
      <c r="F15" s="13">
        <f t="shared" si="1"/>
        <v>3973674663</v>
      </c>
    </row>
  </sheetData>
  <mergeCells count="5">
    <mergeCell ref="A5:A6"/>
    <mergeCell ref="B5:B6"/>
    <mergeCell ref="C5:C6"/>
    <mergeCell ref="F5:F6"/>
    <mergeCell ref="D5:E5"/>
  </mergeCells>
  <phoneticPr fontId="3"/>
  <pageMargins left="0.39370078740157483" right="0.39370078740157483" top="0.78740157480314965" bottom="0.39370078740157483" header="0.19685039370078741" footer="0.19685039370078741"/>
  <pageSetup paperSize="9" orientation="landscape"/>
  <headerFoot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01D9A-B1B9-4DE4-80FB-177AC4E9B894}">
  <sheetPr>
    <pageSetUpPr fitToPage="1"/>
  </sheetPr>
  <dimension ref="A1:C26"/>
  <sheetViews>
    <sheetView workbookViewId="0"/>
  </sheetViews>
  <sheetFormatPr defaultColWidth="8.90625" defaultRowHeight="11" x14ac:dyDescent="0.2"/>
  <cols>
    <col min="1" max="1" width="30.90625" style="4" customWidth="1"/>
    <col min="2" max="3" width="19.90625" style="4" customWidth="1"/>
    <col min="4" max="8" width="8.90625" style="4"/>
    <col min="9" max="9" width="9.08984375" style="4" bestFit="1" customWidth="1"/>
    <col min="10" max="16384" width="8.90625" style="4"/>
  </cols>
  <sheetData>
    <row r="1" spans="1:3" ht="21" x14ac:dyDescent="0.3">
      <c r="A1" s="3" t="s">
        <v>229</v>
      </c>
    </row>
    <row r="2" spans="1:3" ht="13" x14ac:dyDescent="0.2">
      <c r="A2" s="6" t="s">
        <v>1</v>
      </c>
    </row>
    <row r="3" spans="1:3" ht="13" x14ac:dyDescent="0.2">
      <c r="A3" s="6" t="s">
        <v>14</v>
      </c>
    </row>
    <row r="4" spans="1:3" ht="13" x14ac:dyDescent="0.2">
      <c r="C4" s="5" t="s">
        <v>13</v>
      </c>
    </row>
    <row r="5" spans="1:3" ht="22.5" customHeight="1" x14ac:dyDescent="0.2">
      <c r="A5" s="2" t="s">
        <v>114</v>
      </c>
      <c r="B5" s="2" t="s">
        <v>115</v>
      </c>
      <c r="C5" s="2" t="s">
        <v>116</v>
      </c>
    </row>
    <row r="6" spans="1:3" ht="18" customHeight="1" x14ac:dyDescent="0.2">
      <c r="A6" s="17" t="s">
        <v>117</v>
      </c>
      <c r="B6" s="13"/>
      <c r="C6" s="13"/>
    </row>
    <row r="7" spans="1:3" ht="18" customHeight="1" x14ac:dyDescent="0.2">
      <c r="A7" s="17"/>
      <c r="B7" s="13"/>
      <c r="C7" s="13"/>
    </row>
    <row r="8" spans="1:3" ht="18" customHeight="1" thickBot="1" x14ac:dyDescent="0.25">
      <c r="A8" s="45" t="s">
        <v>58</v>
      </c>
      <c r="B8" s="46"/>
      <c r="C8" s="46"/>
    </row>
    <row r="9" spans="1:3" ht="18" customHeight="1" thickTop="1" x14ac:dyDescent="0.2">
      <c r="A9" s="17" t="s">
        <v>119</v>
      </c>
      <c r="B9" s="13"/>
      <c r="C9" s="13"/>
    </row>
    <row r="10" spans="1:3" ht="18" customHeight="1" x14ac:dyDescent="0.2">
      <c r="A10" s="17" t="s">
        <v>120</v>
      </c>
      <c r="B10" s="13">
        <v>59573701</v>
      </c>
      <c r="C10" s="13">
        <v>535827</v>
      </c>
    </row>
    <row r="11" spans="1:3" ht="18" customHeight="1" x14ac:dyDescent="0.2">
      <c r="A11" s="17" t="s">
        <v>121</v>
      </c>
      <c r="B11" s="13">
        <v>45732659</v>
      </c>
      <c r="C11" s="13">
        <v>138645</v>
      </c>
    </row>
    <row r="12" spans="1:3" ht="18" customHeight="1" x14ac:dyDescent="0.2">
      <c r="A12" s="17" t="s">
        <v>122</v>
      </c>
      <c r="B12" s="13">
        <v>5357150</v>
      </c>
      <c r="C12" s="13">
        <v>23806</v>
      </c>
    </row>
    <row r="13" spans="1:3" ht="18" customHeight="1" x14ac:dyDescent="0.2">
      <c r="A13" s="17" t="s">
        <v>123</v>
      </c>
      <c r="B13" s="13">
        <v>8485651</v>
      </c>
      <c r="C13" s="13">
        <v>25733</v>
      </c>
    </row>
    <row r="14" spans="1:3" ht="18" customHeight="1" x14ac:dyDescent="0.2">
      <c r="A14" s="17" t="s">
        <v>124</v>
      </c>
      <c r="B14" s="13">
        <v>1712960</v>
      </c>
      <c r="C14" s="13">
        <v>0</v>
      </c>
    </row>
    <row r="15" spans="1:3" ht="18" customHeight="1" x14ac:dyDescent="0.2">
      <c r="A15" s="17" t="s">
        <v>230</v>
      </c>
      <c r="B15" s="13">
        <v>65800</v>
      </c>
      <c r="C15" s="13">
        <v>0</v>
      </c>
    </row>
    <row r="16" spans="1:3" ht="18" customHeight="1" x14ac:dyDescent="0.2">
      <c r="A16" s="17" t="s">
        <v>231</v>
      </c>
      <c r="B16" s="13">
        <v>282409</v>
      </c>
      <c r="C16" s="13">
        <v>0</v>
      </c>
    </row>
    <row r="17" spans="1:3" ht="18" customHeight="1" x14ac:dyDescent="0.2">
      <c r="A17" s="17"/>
      <c r="B17" s="13"/>
      <c r="C17" s="13"/>
    </row>
    <row r="18" spans="1:3" ht="18" customHeight="1" x14ac:dyDescent="0.2">
      <c r="A18" s="17"/>
      <c r="B18" s="13"/>
      <c r="C18" s="13"/>
    </row>
    <row r="19" spans="1:3" ht="18" customHeight="1" x14ac:dyDescent="0.2">
      <c r="A19" s="17"/>
      <c r="B19" s="13"/>
      <c r="C19" s="13"/>
    </row>
    <row r="20" spans="1:3" ht="18" customHeight="1" x14ac:dyDescent="0.2">
      <c r="A20" s="17"/>
      <c r="B20" s="13"/>
      <c r="C20" s="13"/>
    </row>
    <row r="21" spans="1:3" ht="18" customHeight="1" x14ac:dyDescent="0.2">
      <c r="A21" s="17"/>
      <c r="B21" s="13"/>
      <c r="C21" s="13"/>
    </row>
    <row r="22" spans="1:3" ht="18" customHeight="1" x14ac:dyDescent="0.2">
      <c r="A22" s="17"/>
      <c r="B22" s="13"/>
      <c r="C22" s="13"/>
    </row>
    <row r="23" spans="1:3" ht="18" customHeight="1" x14ac:dyDescent="0.2">
      <c r="A23" s="17"/>
      <c r="B23" s="13"/>
      <c r="C23" s="13"/>
    </row>
    <row r="24" spans="1:3" ht="18" customHeight="1" x14ac:dyDescent="0.2">
      <c r="A24" s="17"/>
      <c r="B24" s="13"/>
      <c r="C24" s="13"/>
    </row>
    <row r="25" spans="1:3" ht="18" customHeight="1" thickBot="1" x14ac:dyDescent="0.25">
      <c r="A25" s="45" t="s">
        <v>58</v>
      </c>
      <c r="B25" s="46">
        <f>SUM(B10:B24)</f>
        <v>121210330</v>
      </c>
      <c r="C25" s="46">
        <f>SUM(C10:C24)</f>
        <v>724011</v>
      </c>
    </row>
    <row r="26" spans="1:3" ht="18" customHeight="1" thickTop="1" x14ac:dyDescent="0.2">
      <c r="A26" s="1" t="s">
        <v>9</v>
      </c>
      <c r="B26" s="13">
        <f>B8+B25</f>
        <v>121210330</v>
      </c>
      <c r="C26" s="13">
        <f>C8+C25</f>
        <v>724011</v>
      </c>
    </row>
  </sheetData>
  <phoneticPr fontId="3"/>
  <pageMargins left="0.39370078740157483" right="0.39370078740157483" top="0.78740157480314965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42017-3427-4A96-B7AF-0A98FF0F5E7B}">
  <sheetPr>
    <pageSetUpPr fitToPage="1"/>
  </sheetPr>
  <dimension ref="A1:I23"/>
  <sheetViews>
    <sheetView workbookViewId="0">
      <selection sqref="A1:I1"/>
    </sheetView>
  </sheetViews>
  <sheetFormatPr defaultColWidth="9.6328125" defaultRowHeight="11" x14ac:dyDescent="0.2"/>
  <cols>
    <col min="1" max="1" width="33.6328125" style="58" customWidth="1"/>
    <col min="2" max="11" width="17.26953125" style="58" customWidth="1"/>
    <col min="12" max="16384" width="9.6328125" style="58"/>
  </cols>
  <sheetData>
    <row r="1" spans="1:9" ht="21" x14ac:dyDescent="0.2">
      <c r="A1" s="57" t="s">
        <v>232</v>
      </c>
      <c r="B1" s="57"/>
      <c r="C1" s="57"/>
      <c r="D1" s="57"/>
      <c r="E1" s="57"/>
      <c r="F1" s="57"/>
      <c r="G1" s="57"/>
      <c r="H1" s="57"/>
      <c r="I1" s="57"/>
    </row>
    <row r="2" spans="1:9" ht="13" x14ac:dyDescent="0.2">
      <c r="A2" s="59" t="s">
        <v>1</v>
      </c>
      <c r="B2" s="59"/>
      <c r="C2" s="59"/>
      <c r="D2" s="59"/>
      <c r="E2" s="59"/>
      <c r="F2" s="59"/>
      <c r="G2" s="59"/>
      <c r="H2" s="59"/>
      <c r="I2" s="60" t="s">
        <v>233</v>
      </c>
    </row>
    <row r="3" spans="1:9" ht="13" x14ac:dyDescent="0.2">
      <c r="A3" s="59" t="s">
        <v>234</v>
      </c>
      <c r="B3" s="59"/>
      <c r="C3" s="59"/>
      <c r="D3" s="59"/>
      <c r="E3" s="59"/>
      <c r="F3" s="59"/>
      <c r="G3" s="59"/>
      <c r="H3" s="59"/>
      <c r="I3" s="59"/>
    </row>
    <row r="4" spans="1:9" ht="13" x14ac:dyDescent="0.2">
      <c r="A4" s="59"/>
      <c r="B4" s="59"/>
      <c r="C4" s="59"/>
      <c r="D4" s="59"/>
      <c r="E4" s="59"/>
      <c r="F4" s="59"/>
      <c r="G4" s="59"/>
      <c r="H4" s="59"/>
      <c r="I4" s="60" t="s">
        <v>235</v>
      </c>
    </row>
    <row r="5" spans="1:9" ht="22" x14ac:dyDescent="0.2">
      <c r="A5" s="61" t="s">
        <v>2</v>
      </c>
      <c r="B5" s="62" t="s">
        <v>236</v>
      </c>
      <c r="C5" s="61" t="s">
        <v>237</v>
      </c>
      <c r="D5" s="61" t="s">
        <v>238</v>
      </c>
      <c r="E5" s="61" t="s">
        <v>239</v>
      </c>
      <c r="F5" s="61" t="s">
        <v>240</v>
      </c>
      <c r="G5" s="61" t="s">
        <v>241</v>
      </c>
      <c r="H5" s="61" t="s">
        <v>242</v>
      </c>
      <c r="I5" s="61" t="s">
        <v>9</v>
      </c>
    </row>
    <row r="6" spans="1:9" x14ac:dyDescent="0.2">
      <c r="A6" s="63" t="s">
        <v>243</v>
      </c>
      <c r="B6" s="64">
        <v>4739181904</v>
      </c>
      <c r="C6" s="64">
        <v>30095659973</v>
      </c>
      <c r="D6" s="64">
        <v>2500269454</v>
      </c>
      <c r="E6" s="64">
        <v>263172576</v>
      </c>
      <c r="F6" s="64">
        <v>295775788</v>
      </c>
      <c r="G6" s="64">
        <v>1974281617</v>
      </c>
      <c r="H6" s="64">
        <v>12426122723</v>
      </c>
      <c r="I6" s="64">
        <v>52294464035</v>
      </c>
    </row>
    <row r="7" spans="1:9" x14ac:dyDescent="0.2">
      <c r="A7" s="63" t="s">
        <v>244</v>
      </c>
      <c r="B7" s="64">
        <v>1933372046</v>
      </c>
      <c r="C7" s="64">
        <v>12123694825</v>
      </c>
      <c r="D7" s="64">
        <v>985736121</v>
      </c>
      <c r="E7" s="64">
        <v>226212289</v>
      </c>
      <c r="F7" s="64">
        <v>19745735</v>
      </c>
      <c r="G7" s="64">
        <v>297564604</v>
      </c>
      <c r="H7" s="64">
        <v>10040005963</v>
      </c>
      <c r="I7" s="64">
        <v>25626331583</v>
      </c>
    </row>
    <row r="8" spans="1:9" x14ac:dyDescent="0.2">
      <c r="A8" s="63" t="s">
        <v>245</v>
      </c>
      <c r="B8" s="64" t="s">
        <v>246</v>
      </c>
      <c r="C8" s="64" t="s">
        <v>246</v>
      </c>
      <c r="D8" s="64" t="s">
        <v>246</v>
      </c>
      <c r="E8" s="64" t="s">
        <v>246</v>
      </c>
      <c r="F8" s="64" t="s">
        <v>246</v>
      </c>
      <c r="G8" s="64" t="s">
        <v>246</v>
      </c>
      <c r="H8" s="64" t="s">
        <v>246</v>
      </c>
      <c r="I8" s="64" t="s">
        <v>246</v>
      </c>
    </row>
    <row r="9" spans="1:9" x14ac:dyDescent="0.2">
      <c r="A9" s="63" t="s">
        <v>247</v>
      </c>
      <c r="B9" s="64">
        <v>2358341605</v>
      </c>
      <c r="C9" s="64">
        <v>14330122971</v>
      </c>
      <c r="D9" s="64">
        <v>1425488063</v>
      </c>
      <c r="E9" s="64">
        <v>35016287</v>
      </c>
      <c r="F9" s="64">
        <v>248127010</v>
      </c>
      <c r="G9" s="64">
        <v>1097694850</v>
      </c>
      <c r="H9" s="64">
        <v>2323539421</v>
      </c>
      <c r="I9" s="64">
        <v>21818330207</v>
      </c>
    </row>
    <row r="10" spans="1:9" x14ac:dyDescent="0.2">
      <c r="A10" s="63" t="s">
        <v>248</v>
      </c>
      <c r="B10" s="64">
        <v>447468253</v>
      </c>
      <c r="C10" s="64">
        <v>1214356187</v>
      </c>
      <c r="D10" s="64">
        <v>85882770</v>
      </c>
      <c r="E10" s="64">
        <v>1944000</v>
      </c>
      <c r="F10" s="64">
        <v>17923043</v>
      </c>
      <c r="G10" s="64">
        <v>576272163</v>
      </c>
      <c r="H10" s="64">
        <v>47348657</v>
      </c>
      <c r="I10" s="64">
        <v>2391195073</v>
      </c>
    </row>
    <row r="11" spans="1:9" x14ac:dyDescent="0.2">
      <c r="A11" s="63" t="s">
        <v>249</v>
      </c>
      <c r="B11" s="64" t="s">
        <v>246</v>
      </c>
      <c r="C11" s="64" t="s">
        <v>246</v>
      </c>
      <c r="D11" s="64" t="s">
        <v>246</v>
      </c>
      <c r="E11" s="64" t="s">
        <v>246</v>
      </c>
      <c r="F11" s="64" t="s">
        <v>246</v>
      </c>
      <c r="G11" s="64" t="s">
        <v>246</v>
      </c>
      <c r="H11" s="64" t="s">
        <v>246</v>
      </c>
      <c r="I11" s="64" t="s">
        <v>246</v>
      </c>
    </row>
    <row r="12" spans="1:9" x14ac:dyDescent="0.2">
      <c r="A12" s="63" t="s">
        <v>250</v>
      </c>
      <c r="B12" s="64" t="s">
        <v>246</v>
      </c>
      <c r="C12" s="64" t="s">
        <v>246</v>
      </c>
      <c r="D12" s="64" t="s">
        <v>246</v>
      </c>
      <c r="E12" s="64" t="s">
        <v>246</v>
      </c>
      <c r="F12" s="64" t="s">
        <v>246</v>
      </c>
      <c r="G12" s="64" t="s">
        <v>246</v>
      </c>
      <c r="H12" s="64" t="s">
        <v>246</v>
      </c>
      <c r="I12" s="64" t="s">
        <v>246</v>
      </c>
    </row>
    <row r="13" spans="1:9" x14ac:dyDescent="0.2">
      <c r="A13" s="63" t="s">
        <v>251</v>
      </c>
      <c r="B13" s="64" t="s">
        <v>246</v>
      </c>
      <c r="C13" s="64" t="s">
        <v>246</v>
      </c>
      <c r="D13" s="64" t="s">
        <v>246</v>
      </c>
      <c r="E13" s="64" t="s">
        <v>246</v>
      </c>
      <c r="F13" s="64" t="s">
        <v>246</v>
      </c>
      <c r="G13" s="64" t="s">
        <v>246</v>
      </c>
      <c r="H13" s="64" t="s">
        <v>246</v>
      </c>
      <c r="I13" s="64" t="s">
        <v>246</v>
      </c>
    </row>
    <row r="14" spans="1:9" x14ac:dyDescent="0.2">
      <c r="A14" s="63" t="s">
        <v>83</v>
      </c>
      <c r="B14" s="64" t="s">
        <v>246</v>
      </c>
      <c r="C14" s="64">
        <v>117744990</v>
      </c>
      <c r="D14" s="64" t="s">
        <v>246</v>
      </c>
      <c r="E14" s="64" t="s">
        <v>246</v>
      </c>
      <c r="F14" s="64" t="s">
        <v>246</v>
      </c>
      <c r="G14" s="64" t="s">
        <v>246</v>
      </c>
      <c r="H14" s="64">
        <v>6613362</v>
      </c>
      <c r="I14" s="64">
        <v>124358352</v>
      </c>
    </row>
    <row r="15" spans="1:9" x14ac:dyDescent="0.2">
      <c r="A15" s="63" t="s">
        <v>252</v>
      </c>
      <c r="B15" s="64" t="s">
        <v>246</v>
      </c>
      <c r="C15" s="64">
        <v>2309741000</v>
      </c>
      <c r="D15" s="64">
        <v>3162500</v>
      </c>
      <c r="E15" s="64" t="s">
        <v>246</v>
      </c>
      <c r="F15" s="64">
        <v>9980000</v>
      </c>
      <c r="G15" s="64">
        <v>2750000</v>
      </c>
      <c r="H15" s="64">
        <v>8615320</v>
      </c>
      <c r="I15" s="64">
        <v>2334248820</v>
      </c>
    </row>
    <row r="16" spans="1:9" x14ac:dyDescent="0.2">
      <c r="A16" s="63" t="s">
        <v>253</v>
      </c>
      <c r="B16" s="64">
        <v>99916201459</v>
      </c>
      <c r="C16" s="64">
        <v>972806854</v>
      </c>
      <c r="D16" s="64" t="s">
        <v>246</v>
      </c>
      <c r="E16" s="64">
        <v>14587040</v>
      </c>
      <c r="F16" s="64">
        <v>2388382488</v>
      </c>
      <c r="G16" s="64">
        <v>1148108522</v>
      </c>
      <c r="H16" s="64">
        <v>327021906</v>
      </c>
      <c r="I16" s="64">
        <v>104767108269</v>
      </c>
    </row>
    <row r="17" spans="1:9" x14ac:dyDescent="0.2">
      <c r="A17" s="63" t="s">
        <v>244</v>
      </c>
      <c r="B17" s="64">
        <v>16115949722</v>
      </c>
      <c r="C17" s="64">
        <v>900470424</v>
      </c>
      <c r="D17" s="64" t="s">
        <v>246</v>
      </c>
      <c r="E17" s="64">
        <v>14587040</v>
      </c>
      <c r="F17" s="64">
        <v>1474483786</v>
      </c>
      <c r="G17" s="64">
        <v>6232137</v>
      </c>
      <c r="H17" s="64">
        <v>327021906</v>
      </c>
      <c r="I17" s="64">
        <v>18838745015</v>
      </c>
    </row>
    <row r="18" spans="1:9" x14ac:dyDescent="0.2">
      <c r="A18" s="63" t="s">
        <v>247</v>
      </c>
      <c r="B18" s="64">
        <v>132194248</v>
      </c>
      <c r="C18" s="64" t="s">
        <v>246</v>
      </c>
      <c r="D18" s="64" t="s">
        <v>246</v>
      </c>
      <c r="E18" s="64" t="s">
        <v>246</v>
      </c>
      <c r="F18" s="64">
        <v>914395</v>
      </c>
      <c r="G18" s="64" t="s">
        <v>246</v>
      </c>
      <c r="H18" s="64" t="s">
        <v>246</v>
      </c>
      <c r="I18" s="64">
        <v>133108643</v>
      </c>
    </row>
    <row r="19" spans="1:9" x14ac:dyDescent="0.2">
      <c r="A19" s="63" t="s">
        <v>248</v>
      </c>
      <c r="B19" s="64">
        <v>83211858125</v>
      </c>
      <c r="C19" s="64">
        <v>72336430</v>
      </c>
      <c r="D19" s="64" t="s">
        <v>246</v>
      </c>
      <c r="E19" s="64" t="s">
        <v>246</v>
      </c>
      <c r="F19" s="64">
        <v>898332307</v>
      </c>
      <c r="G19" s="64">
        <v>966076385</v>
      </c>
      <c r="H19" s="64" t="s">
        <v>246</v>
      </c>
      <c r="I19" s="64">
        <v>85148603247</v>
      </c>
    </row>
    <row r="20" spans="1:9" x14ac:dyDescent="0.2">
      <c r="A20" s="63" t="s">
        <v>83</v>
      </c>
      <c r="B20" s="64" t="s">
        <v>246</v>
      </c>
      <c r="C20" s="64" t="s">
        <v>246</v>
      </c>
      <c r="D20" s="64" t="s">
        <v>246</v>
      </c>
      <c r="E20" s="64" t="s">
        <v>246</v>
      </c>
      <c r="F20" s="64" t="s">
        <v>246</v>
      </c>
      <c r="G20" s="64" t="s">
        <v>246</v>
      </c>
      <c r="H20" s="64" t="s">
        <v>246</v>
      </c>
      <c r="I20" s="64" t="s">
        <v>246</v>
      </c>
    </row>
    <row r="21" spans="1:9" x14ac:dyDescent="0.2">
      <c r="A21" s="63" t="s">
        <v>252</v>
      </c>
      <c r="B21" s="64">
        <v>456199364</v>
      </c>
      <c r="C21" s="64" t="s">
        <v>246</v>
      </c>
      <c r="D21" s="64" t="s">
        <v>246</v>
      </c>
      <c r="E21" s="64" t="s">
        <v>246</v>
      </c>
      <c r="F21" s="64">
        <v>14652000</v>
      </c>
      <c r="G21" s="64">
        <v>175800000</v>
      </c>
      <c r="H21" s="64" t="s">
        <v>246</v>
      </c>
      <c r="I21" s="64">
        <v>646651364</v>
      </c>
    </row>
    <row r="22" spans="1:9" x14ac:dyDescent="0.2">
      <c r="A22" s="63" t="s">
        <v>254</v>
      </c>
      <c r="B22" s="64">
        <v>6898971</v>
      </c>
      <c r="C22" s="64">
        <v>951431010</v>
      </c>
      <c r="D22" s="64">
        <v>27060309</v>
      </c>
      <c r="E22" s="64">
        <v>3650282</v>
      </c>
      <c r="F22" s="64">
        <v>8425876</v>
      </c>
      <c r="G22" s="64">
        <v>103329556</v>
      </c>
      <c r="H22" s="64">
        <v>305907460</v>
      </c>
      <c r="I22" s="64">
        <v>1406703464</v>
      </c>
    </row>
    <row r="23" spans="1:9" x14ac:dyDescent="0.2">
      <c r="A23" s="63" t="s">
        <v>9</v>
      </c>
      <c r="B23" s="64">
        <v>104662282334</v>
      </c>
      <c r="C23" s="64">
        <v>32019897837</v>
      </c>
      <c r="D23" s="64">
        <v>2527329763</v>
      </c>
      <c r="E23" s="64">
        <v>281409898</v>
      </c>
      <c r="F23" s="64">
        <v>2692584152</v>
      </c>
      <c r="G23" s="64">
        <v>3225719695</v>
      </c>
      <c r="H23" s="64">
        <v>13059052089</v>
      </c>
      <c r="I23" s="64">
        <v>158468275768</v>
      </c>
    </row>
  </sheetData>
  <mergeCells count="1">
    <mergeCell ref="A1:I1"/>
  </mergeCells>
  <phoneticPr fontId="3"/>
  <pageMargins left="0.39370078740157483" right="0.39370078740157483" top="0.78740157480314965" bottom="0.39370078740157483" header="0.19685039370078741" footer="0.19685039370078741"/>
  <pageSetup paperSize="9" scale="81" fitToHeight="0" orientation="landscape"/>
  <headerFoot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09725-F3CF-4E96-87F1-307CA25F5386}">
  <sheetPr>
    <pageSetUpPr fitToPage="1"/>
  </sheetPr>
  <dimension ref="A1:H23"/>
  <sheetViews>
    <sheetView workbookViewId="0">
      <selection sqref="A1:H1"/>
    </sheetView>
  </sheetViews>
  <sheetFormatPr defaultColWidth="9.6328125" defaultRowHeight="11" x14ac:dyDescent="0.2"/>
  <cols>
    <col min="1" max="1" width="33.6328125" style="58" customWidth="1"/>
    <col min="2" max="8" width="17.26953125" style="58" customWidth="1"/>
    <col min="9" max="16384" width="9.6328125" style="58"/>
  </cols>
  <sheetData>
    <row r="1" spans="1:8" ht="21" x14ac:dyDescent="0.2">
      <c r="A1" s="57" t="s">
        <v>255</v>
      </c>
      <c r="B1" s="57"/>
      <c r="C1" s="57"/>
      <c r="D1" s="57"/>
      <c r="E1" s="57"/>
      <c r="F1" s="57"/>
      <c r="G1" s="57"/>
      <c r="H1" s="57"/>
    </row>
    <row r="2" spans="1:8" ht="13" x14ac:dyDescent="0.2">
      <c r="A2" s="59" t="s">
        <v>1</v>
      </c>
      <c r="B2" s="59"/>
      <c r="C2" s="59"/>
      <c r="D2" s="59"/>
      <c r="E2" s="59"/>
      <c r="F2" s="59"/>
      <c r="G2" s="59"/>
      <c r="H2" s="60" t="s">
        <v>233</v>
      </c>
    </row>
    <row r="3" spans="1:8" ht="13" x14ac:dyDescent="0.2">
      <c r="A3" s="59" t="s">
        <v>234</v>
      </c>
      <c r="B3" s="59"/>
      <c r="C3" s="59"/>
      <c r="D3" s="59"/>
      <c r="E3" s="59"/>
      <c r="F3" s="59"/>
      <c r="G3" s="59"/>
      <c r="H3" s="59"/>
    </row>
    <row r="4" spans="1:8" ht="13" x14ac:dyDescent="0.2">
      <c r="A4" s="59"/>
      <c r="B4" s="59"/>
      <c r="C4" s="59"/>
      <c r="D4" s="59"/>
      <c r="E4" s="59"/>
      <c r="F4" s="59"/>
      <c r="G4" s="59"/>
      <c r="H4" s="60" t="s">
        <v>235</v>
      </c>
    </row>
    <row r="5" spans="1:8" ht="33" x14ac:dyDescent="0.2">
      <c r="A5" s="61" t="s">
        <v>2</v>
      </c>
      <c r="B5" s="62" t="s">
        <v>256</v>
      </c>
      <c r="C5" s="62" t="s">
        <v>257</v>
      </c>
      <c r="D5" s="62" t="s">
        <v>258</v>
      </c>
      <c r="E5" s="62" t="s">
        <v>259</v>
      </c>
      <c r="F5" s="62" t="s">
        <v>260</v>
      </c>
      <c r="G5" s="62" t="s">
        <v>261</v>
      </c>
      <c r="H5" s="62" t="s">
        <v>262</v>
      </c>
    </row>
    <row r="6" spans="1:8" x14ac:dyDescent="0.2">
      <c r="A6" s="63" t="s">
        <v>243</v>
      </c>
      <c r="B6" s="64">
        <v>90894294442</v>
      </c>
      <c r="C6" s="64">
        <v>1629521625</v>
      </c>
      <c r="D6" s="64">
        <v>386603558</v>
      </c>
      <c r="E6" s="64">
        <v>92137212509</v>
      </c>
      <c r="F6" s="64">
        <v>39842748474</v>
      </c>
      <c r="G6" s="64">
        <v>1820545842</v>
      </c>
      <c r="H6" s="64">
        <v>52294464035</v>
      </c>
    </row>
    <row r="7" spans="1:8" x14ac:dyDescent="0.2">
      <c r="A7" s="63" t="s">
        <v>244</v>
      </c>
      <c r="B7" s="64">
        <v>25613239598</v>
      </c>
      <c r="C7" s="64">
        <v>29162783</v>
      </c>
      <c r="D7" s="64">
        <v>16070798</v>
      </c>
      <c r="E7" s="64">
        <v>25626331583</v>
      </c>
      <c r="F7" s="64" t="s">
        <v>246</v>
      </c>
      <c r="G7" s="64" t="s">
        <v>246</v>
      </c>
      <c r="H7" s="64">
        <v>25626331583</v>
      </c>
    </row>
    <row r="8" spans="1:8" x14ac:dyDescent="0.2">
      <c r="A8" s="63" t="s">
        <v>245</v>
      </c>
      <c r="B8" s="64" t="s">
        <v>246</v>
      </c>
      <c r="C8" s="64" t="s">
        <v>246</v>
      </c>
      <c r="D8" s="64" t="s">
        <v>246</v>
      </c>
      <c r="E8" s="64" t="s">
        <v>246</v>
      </c>
      <c r="F8" s="64" t="s">
        <v>246</v>
      </c>
      <c r="G8" s="64" t="s">
        <v>246</v>
      </c>
      <c r="H8" s="64" t="s">
        <v>246</v>
      </c>
    </row>
    <row r="9" spans="1:8" x14ac:dyDescent="0.2">
      <c r="A9" s="63" t="s">
        <v>247</v>
      </c>
      <c r="B9" s="64">
        <v>57573630103</v>
      </c>
      <c r="C9" s="64">
        <v>420816680</v>
      </c>
      <c r="D9" s="64" t="s">
        <v>246</v>
      </c>
      <c r="E9" s="64">
        <v>57994446783</v>
      </c>
      <c r="F9" s="64">
        <v>36176116576</v>
      </c>
      <c r="G9" s="64">
        <v>1548935355</v>
      </c>
      <c r="H9" s="64">
        <v>21818330207</v>
      </c>
    </row>
    <row r="10" spans="1:8" x14ac:dyDescent="0.2">
      <c r="A10" s="63" t="s">
        <v>248</v>
      </c>
      <c r="B10" s="64">
        <v>5434931111</v>
      </c>
      <c r="C10" s="64">
        <v>69563662</v>
      </c>
      <c r="D10" s="64" t="s">
        <v>246</v>
      </c>
      <c r="E10" s="64">
        <v>5504494773</v>
      </c>
      <c r="F10" s="64">
        <v>3113299700</v>
      </c>
      <c r="G10" s="64">
        <v>191771058</v>
      </c>
      <c r="H10" s="64">
        <v>2391195073</v>
      </c>
    </row>
    <row r="11" spans="1:8" x14ac:dyDescent="0.2">
      <c r="A11" s="63" t="s">
        <v>249</v>
      </c>
      <c r="B11" s="64" t="s">
        <v>246</v>
      </c>
      <c r="C11" s="64" t="s">
        <v>246</v>
      </c>
      <c r="D11" s="64" t="s">
        <v>246</v>
      </c>
      <c r="E11" s="64" t="s">
        <v>246</v>
      </c>
      <c r="F11" s="64" t="s">
        <v>246</v>
      </c>
      <c r="G11" s="64" t="s">
        <v>246</v>
      </c>
      <c r="H11" s="64" t="s">
        <v>246</v>
      </c>
    </row>
    <row r="12" spans="1:8" x14ac:dyDescent="0.2">
      <c r="A12" s="63" t="s">
        <v>250</v>
      </c>
      <c r="B12" s="64" t="s">
        <v>246</v>
      </c>
      <c r="C12" s="64" t="s">
        <v>246</v>
      </c>
      <c r="D12" s="64" t="s">
        <v>246</v>
      </c>
      <c r="E12" s="64" t="s">
        <v>246</v>
      </c>
      <c r="F12" s="64" t="s">
        <v>246</v>
      </c>
      <c r="G12" s="64" t="s">
        <v>246</v>
      </c>
      <c r="H12" s="64" t="s">
        <v>246</v>
      </c>
    </row>
    <row r="13" spans="1:8" x14ac:dyDescent="0.2">
      <c r="A13" s="63" t="s">
        <v>251</v>
      </c>
      <c r="B13" s="64" t="s">
        <v>246</v>
      </c>
      <c r="C13" s="64" t="s">
        <v>246</v>
      </c>
      <c r="D13" s="64" t="s">
        <v>246</v>
      </c>
      <c r="E13" s="64" t="s">
        <v>246</v>
      </c>
      <c r="F13" s="64" t="s">
        <v>246</v>
      </c>
      <c r="G13" s="64" t="s">
        <v>246</v>
      </c>
      <c r="H13" s="64" t="s">
        <v>246</v>
      </c>
    </row>
    <row r="14" spans="1:8" x14ac:dyDescent="0.2">
      <c r="A14" s="63" t="s">
        <v>83</v>
      </c>
      <c r="B14" s="64">
        <v>1041458310</v>
      </c>
      <c r="C14" s="64" t="s">
        <v>246</v>
      </c>
      <c r="D14" s="64">
        <v>363767760</v>
      </c>
      <c r="E14" s="64">
        <v>677690550</v>
      </c>
      <c r="F14" s="64">
        <v>553332198</v>
      </c>
      <c r="G14" s="64">
        <v>79839429</v>
      </c>
      <c r="H14" s="64">
        <v>124358352</v>
      </c>
    </row>
    <row r="15" spans="1:8" x14ac:dyDescent="0.2">
      <c r="A15" s="63" t="s">
        <v>252</v>
      </c>
      <c r="B15" s="64">
        <v>1231035320</v>
      </c>
      <c r="C15" s="64">
        <v>1109978500</v>
      </c>
      <c r="D15" s="64">
        <v>6765000</v>
      </c>
      <c r="E15" s="64">
        <v>2334248820</v>
      </c>
      <c r="F15" s="64" t="s">
        <v>246</v>
      </c>
      <c r="G15" s="64" t="s">
        <v>246</v>
      </c>
      <c r="H15" s="64">
        <v>2334248820</v>
      </c>
    </row>
    <row r="16" spans="1:8" x14ac:dyDescent="0.2">
      <c r="A16" s="63" t="s">
        <v>253</v>
      </c>
      <c r="B16" s="64">
        <v>210950303684</v>
      </c>
      <c r="C16" s="64">
        <v>1649195275</v>
      </c>
      <c r="D16" s="64">
        <v>311153034</v>
      </c>
      <c r="E16" s="64">
        <v>212288345925</v>
      </c>
      <c r="F16" s="64">
        <v>107521237656</v>
      </c>
      <c r="G16" s="64">
        <v>4056961729</v>
      </c>
      <c r="H16" s="64">
        <v>104767108269</v>
      </c>
    </row>
    <row r="17" spans="1:8" x14ac:dyDescent="0.2">
      <c r="A17" s="63" t="s">
        <v>244</v>
      </c>
      <c r="B17" s="64">
        <v>18678041650</v>
      </c>
      <c r="C17" s="64">
        <v>178060559</v>
      </c>
      <c r="D17" s="64">
        <v>17357194</v>
      </c>
      <c r="E17" s="64">
        <v>18838745015</v>
      </c>
      <c r="F17" s="64" t="s">
        <v>246</v>
      </c>
      <c r="G17" s="64" t="s">
        <v>246</v>
      </c>
      <c r="H17" s="64">
        <v>18838745015</v>
      </c>
    </row>
    <row r="18" spans="1:8" x14ac:dyDescent="0.2">
      <c r="A18" s="63" t="s">
        <v>247</v>
      </c>
      <c r="B18" s="64">
        <v>501168040</v>
      </c>
      <c r="C18" s="64" t="s">
        <v>246</v>
      </c>
      <c r="D18" s="64" t="s">
        <v>246</v>
      </c>
      <c r="E18" s="64">
        <v>501168040</v>
      </c>
      <c r="F18" s="64">
        <v>368059397</v>
      </c>
      <c r="G18" s="64">
        <v>9058032</v>
      </c>
      <c r="H18" s="64">
        <v>133108643</v>
      </c>
    </row>
    <row r="19" spans="1:8" x14ac:dyDescent="0.2">
      <c r="A19" s="63" t="s">
        <v>248</v>
      </c>
      <c r="B19" s="64">
        <v>191113195790</v>
      </c>
      <c r="C19" s="64">
        <v>1188585716</v>
      </c>
      <c r="D19" s="64" t="s">
        <v>246</v>
      </c>
      <c r="E19" s="64">
        <v>192301781506</v>
      </c>
      <c r="F19" s="64">
        <v>107153178259</v>
      </c>
      <c r="G19" s="64">
        <v>4047903697</v>
      </c>
      <c r="H19" s="64">
        <v>85148603247</v>
      </c>
    </row>
    <row r="20" spans="1:8" x14ac:dyDescent="0.2">
      <c r="A20" s="63" t="s">
        <v>83</v>
      </c>
      <c r="B20" s="64" t="s">
        <v>246</v>
      </c>
      <c r="C20" s="64" t="s">
        <v>246</v>
      </c>
      <c r="D20" s="64" t="s">
        <v>246</v>
      </c>
      <c r="E20" s="64" t="s">
        <v>246</v>
      </c>
      <c r="F20" s="64" t="s">
        <v>246</v>
      </c>
      <c r="G20" s="64" t="s">
        <v>246</v>
      </c>
      <c r="H20" s="64" t="s">
        <v>246</v>
      </c>
    </row>
    <row r="21" spans="1:8" x14ac:dyDescent="0.2">
      <c r="A21" s="63" t="s">
        <v>252</v>
      </c>
      <c r="B21" s="64">
        <v>657898204</v>
      </c>
      <c r="C21" s="64">
        <v>282549000</v>
      </c>
      <c r="D21" s="64">
        <v>293795840</v>
      </c>
      <c r="E21" s="64">
        <v>646651364</v>
      </c>
      <c r="F21" s="64" t="s">
        <v>246</v>
      </c>
      <c r="G21" s="64" t="s">
        <v>246</v>
      </c>
      <c r="H21" s="64">
        <v>646651364</v>
      </c>
    </row>
    <row r="22" spans="1:8" x14ac:dyDescent="0.2">
      <c r="A22" s="63" t="s">
        <v>254</v>
      </c>
      <c r="B22" s="64">
        <v>4789687965</v>
      </c>
      <c r="C22" s="64">
        <v>224014417</v>
      </c>
      <c r="D22" s="64">
        <v>799740</v>
      </c>
      <c r="E22" s="64">
        <v>5012902642</v>
      </c>
      <c r="F22" s="64">
        <v>3606199178</v>
      </c>
      <c r="G22" s="64">
        <v>303202565</v>
      </c>
      <c r="H22" s="64">
        <v>1406703464</v>
      </c>
    </row>
    <row r="23" spans="1:8" x14ac:dyDescent="0.2">
      <c r="A23" s="63" t="s">
        <v>9</v>
      </c>
      <c r="B23" s="64">
        <v>306634286091</v>
      </c>
      <c r="C23" s="64">
        <v>3502731317</v>
      </c>
      <c r="D23" s="64">
        <v>698556332</v>
      </c>
      <c r="E23" s="64">
        <v>309438461076</v>
      </c>
      <c r="F23" s="64">
        <v>150970185308</v>
      </c>
      <c r="G23" s="64">
        <v>6180710136</v>
      </c>
      <c r="H23" s="64">
        <v>158468275768</v>
      </c>
    </row>
  </sheetData>
  <mergeCells count="1">
    <mergeCell ref="A1:H1"/>
  </mergeCells>
  <phoneticPr fontId="3"/>
  <pageMargins left="0.39370078740157483" right="0.39370078740157483" top="0.78740157480314965" bottom="0.39370078740157483" header="0.19685039370078741" footer="0.19685039370078741"/>
  <pageSetup paperSize="9" scale="90" fitToHeight="0" orientation="landscape"/>
  <headerFoot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47549-DF56-445F-B7A8-BF66A4463C11}">
  <sheetPr>
    <pageSetUpPr fitToPage="1"/>
  </sheetPr>
  <dimension ref="A1:G21"/>
  <sheetViews>
    <sheetView workbookViewId="0"/>
  </sheetViews>
  <sheetFormatPr defaultColWidth="8.90625" defaultRowHeight="11" x14ac:dyDescent="0.2"/>
  <cols>
    <col min="1" max="1" width="26.7265625" style="4" bestFit="1" customWidth="1"/>
    <col min="2" max="7" width="19.90625" style="4" customWidth="1"/>
    <col min="8" max="16384" width="8.90625" style="4"/>
  </cols>
  <sheetData>
    <row r="1" spans="1:7" ht="21" x14ac:dyDescent="0.3">
      <c r="A1" s="3" t="s">
        <v>15</v>
      </c>
    </row>
    <row r="2" spans="1:7" ht="13" x14ac:dyDescent="0.2">
      <c r="A2" s="6" t="s">
        <v>1</v>
      </c>
    </row>
    <row r="3" spans="1:7" ht="13" x14ac:dyDescent="0.2">
      <c r="A3" s="6" t="s">
        <v>14</v>
      </c>
    </row>
    <row r="4" spans="1:7" ht="13" x14ac:dyDescent="0.2">
      <c r="G4" s="5" t="s">
        <v>13</v>
      </c>
    </row>
    <row r="5" spans="1:7" ht="22.5" customHeight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8</v>
      </c>
      <c r="F5" s="16" t="s">
        <v>20</v>
      </c>
      <c r="G5" s="16" t="s">
        <v>21</v>
      </c>
    </row>
    <row r="6" spans="1:7" ht="18" customHeight="1" x14ac:dyDescent="0.2">
      <c r="A6" s="17" t="s">
        <v>22</v>
      </c>
      <c r="B6" s="13">
        <v>2676499880</v>
      </c>
      <c r="C6" s="13"/>
      <c r="D6" s="13"/>
      <c r="E6" s="13"/>
      <c r="F6" s="13">
        <f>SUM(B6:E6)</f>
        <v>2676499880</v>
      </c>
      <c r="G6" s="13">
        <v>2251224</v>
      </c>
    </row>
    <row r="7" spans="1:7" ht="18" customHeight="1" x14ac:dyDescent="0.2">
      <c r="A7" s="17" t="s">
        <v>23</v>
      </c>
      <c r="B7" s="13">
        <v>626975898</v>
      </c>
      <c r="C7" s="13"/>
      <c r="D7" s="13"/>
      <c r="E7" s="13"/>
      <c r="F7" s="13">
        <f t="shared" ref="F7:F19" si="0">SUM(B7:E7)</f>
        <v>626975898</v>
      </c>
      <c r="G7" s="13">
        <v>625399</v>
      </c>
    </row>
    <row r="8" spans="1:7" ht="18" customHeight="1" x14ac:dyDescent="0.2">
      <c r="A8" s="17" t="s">
        <v>24</v>
      </c>
      <c r="B8" s="13">
        <v>575090217</v>
      </c>
      <c r="C8" s="13"/>
      <c r="D8" s="13"/>
      <c r="E8" s="13"/>
      <c r="F8" s="13">
        <f t="shared" si="0"/>
        <v>575090217</v>
      </c>
      <c r="G8" s="13">
        <v>503820</v>
      </c>
    </row>
    <row r="9" spans="1:7" ht="18" customHeight="1" x14ac:dyDescent="0.2">
      <c r="A9" s="17" t="s">
        <v>25</v>
      </c>
      <c r="B9" s="13">
        <v>253996971</v>
      </c>
      <c r="C9" s="13"/>
      <c r="D9" s="13"/>
      <c r="E9" s="13"/>
      <c r="F9" s="13">
        <f t="shared" si="0"/>
        <v>253996971</v>
      </c>
      <c r="G9" s="13">
        <v>255412</v>
      </c>
    </row>
    <row r="10" spans="1:7" ht="18" customHeight="1" x14ac:dyDescent="0.2">
      <c r="A10" s="17" t="s">
        <v>26</v>
      </c>
      <c r="B10" s="13">
        <v>38131863</v>
      </c>
      <c r="C10" s="13"/>
      <c r="D10" s="13"/>
      <c r="E10" s="13"/>
      <c r="F10" s="13">
        <f t="shared" si="0"/>
        <v>38131863</v>
      </c>
      <c r="G10" s="13">
        <v>38132</v>
      </c>
    </row>
    <row r="11" spans="1:7" ht="18" customHeight="1" x14ac:dyDescent="0.2">
      <c r="A11" s="17" t="s">
        <v>27</v>
      </c>
      <c r="B11" s="13">
        <v>41845943</v>
      </c>
      <c r="C11" s="13"/>
      <c r="D11" s="13"/>
      <c r="E11" s="13"/>
      <c r="F11" s="13">
        <f t="shared" si="0"/>
        <v>41845943</v>
      </c>
      <c r="G11" s="13">
        <v>41846</v>
      </c>
    </row>
    <row r="12" spans="1:7" ht="18" customHeight="1" x14ac:dyDescent="0.2">
      <c r="A12" s="17" t="s">
        <v>28</v>
      </c>
      <c r="B12" s="13">
        <v>0</v>
      </c>
      <c r="C12" s="13"/>
      <c r="D12" s="13"/>
      <c r="E12" s="13"/>
      <c r="F12" s="13">
        <f t="shared" si="0"/>
        <v>0</v>
      </c>
      <c r="G12" s="13">
        <v>0</v>
      </c>
    </row>
    <row r="13" spans="1:7" ht="18" customHeight="1" x14ac:dyDescent="0.2">
      <c r="A13" s="17" t="s">
        <v>29</v>
      </c>
      <c r="B13" s="13">
        <v>1151596763</v>
      </c>
      <c r="C13" s="13"/>
      <c r="D13" s="13"/>
      <c r="E13" s="13"/>
      <c r="F13" s="13">
        <f t="shared" si="0"/>
        <v>1151596763</v>
      </c>
      <c r="G13" s="13">
        <v>1157278</v>
      </c>
    </row>
    <row r="14" spans="1:7" ht="18" customHeight="1" x14ac:dyDescent="0.2">
      <c r="A14" s="17" t="s">
        <v>30</v>
      </c>
      <c r="B14" s="13">
        <v>0</v>
      </c>
      <c r="C14" s="13"/>
      <c r="D14" s="13"/>
      <c r="E14" s="13"/>
      <c r="F14" s="13">
        <f t="shared" si="0"/>
        <v>0</v>
      </c>
      <c r="G14" s="13">
        <v>140026</v>
      </c>
    </row>
    <row r="15" spans="1:7" ht="18" customHeight="1" x14ac:dyDescent="0.2">
      <c r="A15" s="17" t="s">
        <v>31</v>
      </c>
      <c r="B15" s="13">
        <v>71393138</v>
      </c>
      <c r="C15" s="13"/>
      <c r="D15" s="13"/>
      <c r="E15" s="13"/>
      <c r="F15" s="13">
        <f t="shared" si="0"/>
        <v>71393138</v>
      </c>
      <c r="G15" s="13">
        <v>132054</v>
      </c>
    </row>
    <row r="16" spans="1:7" ht="18" customHeight="1" x14ac:dyDescent="0.2">
      <c r="A16" s="17" t="s">
        <v>32</v>
      </c>
      <c r="B16" s="13">
        <v>115158364</v>
      </c>
      <c r="C16" s="13"/>
      <c r="D16" s="13"/>
      <c r="E16" s="13"/>
      <c r="F16" s="13">
        <f t="shared" si="0"/>
        <v>115158364</v>
      </c>
      <c r="G16" s="13">
        <v>109999</v>
      </c>
    </row>
    <row r="17" spans="1:7" ht="18" customHeight="1" x14ac:dyDescent="0.2">
      <c r="A17" s="17" t="s">
        <v>33</v>
      </c>
      <c r="B17" s="13">
        <v>986640830</v>
      </c>
      <c r="C17" s="13"/>
      <c r="D17" s="13"/>
      <c r="E17" s="13"/>
      <c r="F17" s="13">
        <f t="shared" si="0"/>
        <v>986640830</v>
      </c>
      <c r="G17" s="13">
        <v>788170</v>
      </c>
    </row>
    <row r="18" spans="1:7" ht="18" customHeight="1" x14ac:dyDescent="0.2">
      <c r="A18" s="17" t="s">
        <v>34</v>
      </c>
      <c r="B18" s="13">
        <v>14398889</v>
      </c>
      <c r="C18" s="13"/>
      <c r="D18" s="13"/>
      <c r="E18" s="13"/>
      <c r="F18" s="13">
        <f t="shared" si="0"/>
        <v>14398889</v>
      </c>
      <c r="G18" s="13">
        <v>28551</v>
      </c>
    </row>
    <row r="19" spans="1:7" ht="18" customHeight="1" x14ac:dyDescent="0.2">
      <c r="A19" s="17" t="s">
        <v>35</v>
      </c>
      <c r="B19" s="13">
        <v>72379954</v>
      </c>
      <c r="C19" s="13"/>
      <c r="D19" s="13"/>
      <c r="E19" s="13"/>
      <c r="F19" s="13">
        <f t="shared" si="0"/>
        <v>72379954</v>
      </c>
      <c r="G19" s="13">
        <v>80358</v>
      </c>
    </row>
    <row r="20" spans="1:7" ht="18" customHeight="1" x14ac:dyDescent="0.2">
      <c r="A20" s="17"/>
      <c r="B20" s="13"/>
      <c r="C20" s="13"/>
      <c r="D20" s="13"/>
      <c r="E20" s="13"/>
      <c r="F20" s="13"/>
      <c r="G20" s="13"/>
    </row>
    <row r="21" spans="1:7" ht="18" customHeight="1" x14ac:dyDescent="0.2">
      <c r="A21" s="1" t="s">
        <v>9</v>
      </c>
      <c r="B21" s="13">
        <f>SUM(B6:B20)</f>
        <v>6624108710</v>
      </c>
      <c r="C21" s="13">
        <f t="shared" ref="C21:F21" si="1">SUM(C6:C20)</f>
        <v>0</v>
      </c>
      <c r="D21" s="13">
        <f t="shared" si="1"/>
        <v>0</v>
      </c>
      <c r="E21" s="13">
        <f t="shared" si="1"/>
        <v>0</v>
      </c>
      <c r="F21" s="13">
        <f t="shared" si="1"/>
        <v>6624108710</v>
      </c>
      <c r="G21" s="13"/>
    </row>
  </sheetData>
  <phoneticPr fontId="3"/>
  <pageMargins left="0.39370078740157483" right="0.39370078740157483" top="0.78740157480314965" bottom="0.39370078740157483" header="0.19685039370078741" footer="0.19685039370078741"/>
  <pageSetup paperSize="9" scale="97" fitToHeight="0" orientation="landscape" r:id="rId1"/>
  <headerFoot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EE29E-5445-4E49-97FE-8B60DB88E1EF}">
  <sheetPr>
    <pageSetUpPr fitToPage="1"/>
  </sheetPr>
  <dimension ref="A1:E35"/>
  <sheetViews>
    <sheetView workbookViewId="0"/>
  </sheetViews>
  <sheetFormatPr defaultColWidth="8.90625" defaultRowHeight="11" x14ac:dyDescent="0.2"/>
  <cols>
    <col min="1" max="1" width="28.90625" style="4" customWidth="1"/>
    <col min="2" max="3" width="24.90625" style="4" customWidth="1"/>
    <col min="4" max="4" width="28.90625" style="4" customWidth="1"/>
    <col min="5" max="5" width="24.90625" style="4" customWidth="1"/>
    <col min="6" max="16384" width="8.90625" style="4"/>
  </cols>
  <sheetData>
    <row r="1" spans="1:5" ht="21" x14ac:dyDescent="0.3">
      <c r="A1" s="3" t="s">
        <v>36</v>
      </c>
    </row>
    <row r="2" spans="1:5" ht="13" x14ac:dyDescent="0.2">
      <c r="A2" s="6" t="s">
        <v>1</v>
      </c>
    </row>
    <row r="3" spans="1:5" ht="13" x14ac:dyDescent="0.2">
      <c r="A3" s="6" t="s">
        <v>14</v>
      </c>
    </row>
    <row r="4" spans="1:5" ht="13" x14ac:dyDescent="0.2">
      <c r="E4" s="5" t="s">
        <v>13</v>
      </c>
    </row>
    <row r="5" spans="1:5" ht="22.5" customHeight="1" x14ac:dyDescent="0.2">
      <c r="A5" s="2" t="s">
        <v>37</v>
      </c>
      <c r="B5" s="2" t="s">
        <v>2</v>
      </c>
      <c r="C5" s="15" t="s">
        <v>38</v>
      </c>
      <c r="D5" s="15"/>
      <c r="E5" s="2" t="s">
        <v>39</v>
      </c>
    </row>
    <row r="6" spans="1:5" ht="18" customHeight="1" x14ac:dyDescent="0.2">
      <c r="A6" s="18" t="s">
        <v>40</v>
      </c>
      <c r="B6" s="18" t="s">
        <v>41</v>
      </c>
      <c r="C6" s="19" t="s">
        <v>42</v>
      </c>
      <c r="D6" s="20"/>
      <c r="E6" s="13">
        <f>14933301225-544282842+441283322</f>
        <v>14830301705</v>
      </c>
    </row>
    <row r="7" spans="1:5" ht="18" customHeight="1" x14ac:dyDescent="0.2">
      <c r="A7" s="18"/>
      <c r="B7" s="18"/>
      <c r="C7" s="19" t="s">
        <v>43</v>
      </c>
      <c r="D7" s="20"/>
      <c r="E7" s="13">
        <v>399973000</v>
      </c>
    </row>
    <row r="8" spans="1:5" ht="18" customHeight="1" x14ac:dyDescent="0.2">
      <c r="A8" s="18"/>
      <c r="B8" s="18"/>
      <c r="C8" s="19" t="s">
        <v>44</v>
      </c>
      <c r="D8" s="20"/>
      <c r="E8" s="13">
        <v>8859000</v>
      </c>
    </row>
    <row r="9" spans="1:5" ht="18" customHeight="1" x14ac:dyDescent="0.2">
      <c r="A9" s="18"/>
      <c r="B9" s="18"/>
      <c r="C9" s="19" t="s">
        <v>45</v>
      </c>
      <c r="D9" s="20"/>
      <c r="E9" s="13">
        <v>75421000</v>
      </c>
    </row>
    <row r="10" spans="1:5" ht="18" customHeight="1" x14ac:dyDescent="0.2">
      <c r="A10" s="18"/>
      <c r="B10" s="18"/>
      <c r="C10" s="19" t="s">
        <v>46</v>
      </c>
      <c r="D10" s="20"/>
      <c r="E10" s="13">
        <v>107723000</v>
      </c>
    </row>
    <row r="11" spans="1:5" ht="18" customHeight="1" x14ac:dyDescent="0.2">
      <c r="A11" s="18"/>
      <c r="B11" s="18"/>
      <c r="C11" s="21" t="s">
        <v>47</v>
      </c>
      <c r="D11" s="22"/>
      <c r="E11" s="13">
        <v>243490000</v>
      </c>
    </row>
    <row r="12" spans="1:5" ht="18" customHeight="1" x14ac:dyDescent="0.2">
      <c r="A12" s="18"/>
      <c r="B12" s="18"/>
      <c r="C12" s="19" t="s">
        <v>48</v>
      </c>
      <c r="D12" s="20"/>
      <c r="E12" s="13">
        <v>2082924000</v>
      </c>
    </row>
    <row r="13" spans="1:5" ht="18" customHeight="1" x14ac:dyDescent="0.2">
      <c r="A13" s="18"/>
      <c r="B13" s="18"/>
      <c r="C13" s="19" t="s">
        <v>49</v>
      </c>
      <c r="D13" s="20"/>
      <c r="E13" s="13">
        <v>30463644</v>
      </c>
    </row>
    <row r="14" spans="1:5" ht="18" customHeight="1" x14ac:dyDescent="0.2">
      <c r="A14" s="18"/>
      <c r="B14" s="18"/>
      <c r="C14" s="19" t="s">
        <v>50</v>
      </c>
      <c r="D14" s="20"/>
      <c r="E14" s="13">
        <v>0</v>
      </c>
    </row>
    <row r="15" spans="1:5" ht="18" customHeight="1" x14ac:dyDescent="0.2">
      <c r="A15" s="18"/>
      <c r="B15" s="18"/>
      <c r="C15" s="19" t="s">
        <v>51</v>
      </c>
      <c r="D15" s="20"/>
      <c r="E15" s="13">
        <v>43728000</v>
      </c>
    </row>
    <row r="16" spans="1:5" ht="18" customHeight="1" x14ac:dyDescent="0.2">
      <c r="A16" s="18"/>
      <c r="B16" s="18"/>
      <c r="C16" s="19" t="s">
        <v>52</v>
      </c>
      <c r="D16" s="20"/>
      <c r="E16" s="13">
        <v>315023000</v>
      </c>
    </row>
    <row r="17" spans="1:5" ht="18" customHeight="1" x14ac:dyDescent="0.2">
      <c r="A17" s="18"/>
      <c r="B17" s="18"/>
      <c r="C17" s="19" t="s">
        <v>53</v>
      </c>
      <c r="D17" s="20"/>
      <c r="E17" s="13">
        <v>3559576000</v>
      </c>
    </row>
    <row r="18" spans="1:5" ht="18" customHeight="1" x14ac:dyDescent="0.2">
      <c r="A18" s="18"/>
      <c r="B18" s="18"/>
      <c r="C18" s="19" t="s">
        <v>54</v>
      </c>
      <c r="D18" s="20"/>
      <c r="E18" s="13">
        <v>17421000</v>
      </c>
    </row>
    <row r="19" spans="1:5" ht="18" customHeight="1" x14ac:dyDescent="0.2">
      <c r="A19" s="18"/>
      <c r="B19" s="18"/>
      <c r="C19" s="19" t="s">
        <v>55</v>
      </c>
      <c r="D19" s="20"/>
      <c r="E19" s="13">
        <v>202910888</v>
      </c>
    </row>
    <row r="20" spans="1:5" ht="18" customHeight="1" x14ac:dyDescent="0.2">
      <c r="A20" s="18"/>
      <c r="B20" s="18"/>
      <c r="C20" s="19" t="s">
        <v>56</v>
      </c>
      <c r="D20" s="20"/>
      <c r="E20" s="13">
        <v>1014868060</v>
      </c>
    </row>
    <row r="21" spans="1:5" ht="18" customHeight="1" x14ac:dyDescent="0.2">
      <c r="A21" s="18"/>
      <c r="B21" s="18"/>
      <c r="C21" s="19" t="s">
        <v>57</v>
      </c>
      <c r="D21" s="20"/>
      <c r="E21" s="13">
        <v>105171867</v>
      </c>
    </row>
    <row r="22" spans="1:5" ht="18" customHeight="1" x14ac:dyDescent="0.2">
      <c r="A22" s="18"/>
      <c r="B22" s="18"/>
      <c r="C22" s="19"/>
      <c r="D22" s="20"/>
      <c r="E22" s="13"/>
    </row>
    <row r="23" spans="1:5" ht="18" customHeight="1" x14ac:dyDescent="0.2">
      <c r="A23" s="18"/>
      <c r="B23" s="18"/>
      <c r="C23" s="18" t="s">
        <v>58</v>
      </c>
      <c r="D23" s="20"/>
      <c r="E23" s="13">
        <f>SUM(E6:E22)</f>
        <v>23037854164</v>
      </c>
    </row>
    <row r="24" spans="1:5" ht="18" customHeight="1" x14ac:dyDescent="0.2">
      <c r="A24" s="18"/>
      <c r="B24" s="18" t="s">
        <v>59</v>
      </c>
      <c r="C24" s="23" t="s">
        <v>60</v>
      </c>
      <c r="D24" s="17" t="s">
        <v>61</v>
      </c>
      <c r="E24" s="13">
        <v>1116631000</v>
      </c>
    </row>
    <row r="25" spans="1:5" ht="18" customHeight="1" x14ac:dyDescent="0.2">
      <c r="A25" s="18"/>
      <c r="B25" s="18"/>
      <c r="C25" s="18"/>
      <c r="D25" s="17" t="s">
        <v>62</v>
      </c>
      <c r="E25" s="13">
        <v>92473000</v>
      </c>
    </row>
    <row r="26" spans="1:5" ht="18" customHeight="1" x14ac:dyDescent="0.2">
      <c r="A26" s="18"/>
      <c r="B26" s="18"/>
      <c r="C26" s="18"/>
      <c r="D26" s="17"/>
      <c r="E26" s="13"/>
    </row>
    <row r="27" spans="1:5" ht="18" customHeight="1" x14ac:dyDescent="0.2">
      <c r="A27" s="18"/>
      <c r="B27" s="18"/>
      <c r="C27" s="18"/>
      <c r="D27" s="17"/>
      <c r="E27" s="13"/>
    </row>
    <row r="28" spans="1:5" ht="18" customHeight="1" x14ac:dyDescent="0.2">
      <c r="A28" s="18"/>
      <c r="B28" s="18"/>
      <c r="C28" s="18"/>
      <c r="D28" s="1" t="s">
        <v>63</v>
      </c>
      <c r="E28" s="13">
        <f>SUM(E24:E27)</f>
        <v>1209104000</v>
      </c>
    </row>
    <row r="29" spans="1:5" ht="18" customHeight="1" x14ac:dyDescent="0.2">
      <c r="A29" s="18"/>
      <c r="B29" s="18"/>
      <c r="C29" s="23" t="s">
        <v>64</v>
      </c>
      <c r="D29" s="17" t="s">
        <v>61</v>
      </c>
      <c r="E29" s="13">
        <f>9295979742-E24</f>
        <v>8179348742</v>
      </c>
    </row>
    <row r="30" spans="1:5" ht="18" customHeight="1" x14ac:dyDescent="0.2">
      <c r="A30" s="18"/>
      <c r="B30" s="18"/>
      <c r="C30" s="18"/>
      <c r="D30" s="17" t="s">
        <v>62</v>
      </c>
      <c r="E30" s="13">
        <f>2621771249-E25</f>
        <v>2529298249</v>
      </c>
    </row>
    <row r="31" spans="1:5" ht="18" customHeight="1" x14ac:dyDescent="0.2">
      <c r="A31" s="18"/>
      <c r="B31" s="18"/>
      <c r="C31" s="18"/>
      <c r="D31" s="17"/>
      <c r="E31" s="13"/>
    </row>
    <row r="32" spans="1:5" ht="18" customHeight="1" x14ac:dyDescent="0.2">
      <c r="A32" s="18"/>
      <c r="B32" s="18"/>
      <c r="C32" s="18"/>
      <c r="D32" s="17"/>
      <c r="E32" s="13"/>
    </row>
    <row r="33" spans="1:5" ht="18" customHeight="1" x14ac:dyDescent="0.2">
      <c r="A33" s="18"/>
      <c r="B33" s="18"/>
      <c r="C33" s="18"/>
      <c r="D33" s="1" t="s">
        <v>63</v>
      </c>
      <c r="E33" s="13">
        <f>SUM(E29:E32)</f>
        <v>10708646991</v>
      </c>
    </row>
    <row r="34" spans="1:5" ht="18" customHeight="1" x14ac:dyDescent="0.2">
      <c r="A34" s="20"/>
      <c r="B34" s="20"/>
      <c r="C34" s="18" t="s">
        <v>58</v>
      </c>
      <c r="D34" s="20"/>
      <c r="E34" s="13">
        <f>E28+E33</f>
        <v>11917750991</v>
      </c>
    </row>
    <row r="35" spans="1:5" ht="18" customHeight="1" x14ac:dyDescent="0.2">
      <c r="A35" s="20"/>
      <c r="B35" s="18" t="s">
        <v>9</v>
      </c>
      <c r="C35" s="20"/>
      <c r="D35" s="20"/>
      <c r="E35" s="13">
        <f>E23+E34</f>
        <v>34955605155</v>
      </c>
    </row>
  </sheetData>
  <mergeCells count="26">
    <mergeCell ref="B35:D35"/>
    <mergeCell ref="C19:D19"/>
    <mergeCell ref="C20:D20"/>
    <mergeCell ref="C21:D21"/>
    <mergeCell ref="C22:D22"/>
    <mergeCell ref="C23:D23"/>
    <mergeCell ref="B24:B34"/>
    <mergeCell ref="C24:C28"/>
    <mergeCell ref="C29:C33"/>
    <mergeCell ref="C34:D34"/>
    <mergeCell ref="C13:D13"/>
    <mergeCell ref="C14:D14"/>
    <mergeCell ref="C15:D15"/>
    <mergeCell ref="C16:D16"/>
    <mergeCell ref="C17:D17"/>
    <mergeCell ref="C18:D18"/>
    <mergeCell ref="C5:D5"/>
    <mergeCell ref="A6:A35"/>
    <mergeCell ref="B6:B23"/>
    <mergeCell ref="C6:D6"/>
    <mergeCell ref="C7:D7"/>
    <mergeCell ref="C8:D8"/>
    <mergeCell ref="C9:D9"/>
    <mergeCell ref="C10:D10"/>
    <mergeCell ref="C11:D11"/>
    <mergeCell ref="C12:D12"/>
  </mergeCells>
  <phoneticPr fontId="3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CEE3C-6837-428A-89C0-BF1BE3A5A9CA}">
  <sheetPr>
    <pageSetUpPr fitToPage="1"/>
  </sheetPr>
  <dimension ref="A1:L19"/>
  <sheetViews>
    <sheetView workbookViewId="0"/>
  </sheetViews>
  <sheetFormatPr defaultColWidth="8.90625" defaultRowHeight="11" x14ac:dyDescent="0.2"/>
  <cols>
    <col min="1" max="1" width="20.90625" style="4" customWidth="1"/>
    <col min="2" max="2" width="14.90625" style="4" customWidth="1"/>
    <col min="3" max="3" width="16.90625" style="4" customWidth="1"/>
    <col min="4" max="11" width="14.90625" style="4" customWidth="1"/>
    <col min="12" max="16384" width="8.90625" style="4"/>
  </cols>
  <sheetData>
    <row r="1" spans="1:12" ht="21" x14ac:dyDescent="0.3">
      <c r="A1" s="3" t="s">
        <v>65</v>
      </c>
    </row>
    <row r="2" spans="1:12" ht="13" x14ac:dyDescent="0.2">
      <c r="A2" s="6" t="s">
        <v>66</v>
      </c>
    </row>
    <row r="3" spans="1:12" ht="13" x14ac:dyDescent="0.2">
      <c r="A3" s="6" t="s">
        <v>14</v>
      </c>
    </row>
    <row r="4" spans="1:12" ht="13" x14ac:dyDescent="0.2">
      <c r="K4" s="5" t="s">
        <v>67</v>
      </c>
    </row>
    <row r="5" spans="1:12" ht="22.5" customHeight="1" x14ac:dyDescent="0.2">
      <c r="A5" s="15" t="s">
        <v>16</v>
      </c>
      <c r="B5" s="24" t="s">
        <v>68</v>
      </c>
      <c r="C5" s="25"/>
      <c r="D5" s="15" t="s">
        <v>69</v>
      </c>
      <c r="E5" s="26" t="s">
        <v>70</v>
      </c>
      <c r="F5" s="15" t="s">
        <v>71</v>
      </c>
      <c r="G5" s="26" t="s">
        <v>72</v>
      </c>
      <c r="H5" s="24" t="s">
        <v>73</v>
      </c>
      <c r="I5" s="27"/>
      <c r="J5" s="28"/>
      <c r="K5" s="15" t="s">
        <v>8</v>
      </c>
    </row>
    <row r="6" spans="1:12" ht="22.5" customHeight="1" x14ac:dyDescent="0.2">
      <c r="A6" s="15"/>
      <c r="B6" s="15"/>
      <c r="C6" s="29" t="s">
        <v>74</v>
      </c>
      <c r="D6" s="15"/>
      <c r="E6" s="15"/>
      <c r="F6" s="15"/>
      <c r="G6" s="15"/>
      <c r="H6" s="15"/>
      <c r="I6" s="2" t="s">
        <v>75</v>
      </c>
      <c r="J6" s="2" t="s">
        <v>76</v>
      </c>
      <c r="K6" s="15"/>
    </row>
    <row r="7" spans="1:12" ht="18" customHeight="1" x14ac:dyDescent="0.2">
      <c r="A7" s="17" t="s">
        <v>77</v>
      </c>
      <c r="B7" s="13"/>
      <c r="C7" s="30"/>
      <c r="D7" s="13"/>
      <c r="E7" s="13"/>
      <c r="F7" s="13"/>
      <c r="G7" s="13"/>
      <c r="H7" s="13"/>
      <c r="I7" s="13"/>
      <c r="J7" s="13"/>
      <c r="K7" s="13"/>
    </row>
    <row r="8" spans="1:12" ht="18" customHeight="1" x14ac:dyDescent="0.2">
      <c r="A8" s="17" t="s">
        <v>78</v>
      </c>
      <c r="B8" s="13">
        <v>3218498</v>
      </c>
      <c r="C8" s="30"/>
      <c r="D8" s="13">
        <v>1543425</v>
      </c>
      <c r="E8" s="13"/>
      <c r="F8" s="13"/>
      <c r="G8" s="13">
        <f>B8-D8-E8-F8</f>
        <v>1675073</v>
      </c>
      <c r="H8" s="13"/>
      <c r="I8" s="13"/>
      <c r="J8" s="13"/>
      <c r="K8" s="13"/>
      <c r="L8" s="31">
        <v>1</v>
      </c>
    </row>
    <row r="9" spans="1:12" ht="18" customHeight="1" x14ac:dyDescent="0.2">
      <c r="A9" s="17" t="s">
        <v>79</v>
      </c>
      <c r="B9" s="13">
        <v>10648</v>
      </c>
      <c r="C9" s="30">
        <v>5278</v>
      </c>
      <c r="D9" s="13">
        <v>8980</v>
      </c>
      <c r="E9" s="13"/>
      <c r="F9" s="13"/>
      <c r="G9" s="13">
        <f t="shared" ref="G9:G18" si="0">B9-D9-E9-F9</f>
        <v>1668</v>
      </c>
      <c r="H9" s="13"/>
      <c r="I9" s="13"/>
      <c r="J9" s="13"/>
      <c r="K9" s="13"/>
      <c r="L9" s="31">
        <v>3</v>
      </c>
    </row>
    <row r="10" spans="1:12" ht="18" customHeight="1" x14ac:dyDescent="0.2">
      <c r="A10" s="17" t="s">
        <v>80</v>
      </c>
      <c r="B10" s="13">
        <v>41350</v>
      </c>
      <c r="C10" s="30"/>
      <c r="D10" s="13">
        <v>41350</v>
      </c>
      <c r="E10" s="13"/>
      <c r="F10" s="13"/>
      <c r="G10" s="13">
        <f t="shared" si="0"/>
        <v>0</v>
      </c>
      <c r="H10" s="13"/>
      <c r="I10" s="13"/>
      <c r="J10" s="13"/>
      <c r="K10" s="13"/>
      <c r="L10" s="31">
        <v>4</v>
      </c>
    </row>
    <row r="11" spans="1:12" ht="18" customHeight="1" x14ac:dyDescent="0.2">
      <c r="A11" s="17" t="s">
        <v>81</v>
      </c>
      <c r="B11" s="13">
        <v>2327676</v>
      </c>
      <c r="C11" s="30"/>
      <c r="D11" s="13">
        <v>1256020</v>
      </c>
      <c r="E11" s="13"/>
      <c r="F11" s="13"/>
      <c r="G11" s="13">
        <f t="shared" si="0"/>
        <v>1071656</v>
      </c>
      <c r="H11" s="13"/>
      <c r="I11" s="13"/>
      <c r="J11" s="13"/>
      <c r="K11" s="13"/>
      <c r="L11" s="31">
        <v>7</v>
      </c>
    </row>
    <row r="12" spans="1:12" ht="18" customHeight="1" x14ac:dyDescent="0.2">
      <c r="A12" s="17" t="s">
        <v>82</v>
      </c>
      <c r="B12" s="13">
        <v>10458049</v>
      </c>
      <c r="C12" s="30"/>
      <c r="D12" s="13">
        <v>73867</v>
      </c>
      <c r="E12" s="13"/>
      <c r="F12" s="13"/>
      <c r="G12" s="13">
        <f t="shared" si="0"/>
        <v>10384182</v>
      </c>
      <c r="H12" s="13"/>
      <c r="I12" s="13"/>
      <c r="J12" s="13"/>
      <c r="K12" s="13"/>
      <c r="L12" s="31">
        <v>8</v>
      </c>
    </row>
    <row r="13" spans="1:12" ht="18" customHeight="1" x14ac:dyDescent="0.2">
      <c r="A13" s="17" t="s">
        <v>83</v>
      </c>
      <c r="B13" s="13">
        <f>261200+60532+52128</f>
        <v>373860</v>
      </c>
      <c r="C13" s="30"/>
      <c r="D13" s="13">
        <v>261200</v>
      </c>
      <c r="E13" s="13"/>
      <c r="F13" s="13"/>
      <c r="G13" s="13">
        <f t="shared" si="0"/>
        <v>112660</v>
      </c>
      <c r="H13" s="13"/>
      <c r="I13" s="13"/>
      <c r="J13" s="13"/>
      <c r="K13" s="13"/>
      <c r="L13" s="31" t="s">
        <v>84</v>
      </c>
    </row>
    <row r="14" spans="1:12" ht="18" customHeight="1" x14ac:dyDescent="0.2">
      <c r="A14" s="17" t="s">
        <v>85</v>
      </c>
      <c r="B14" s="13"/>
      <c r="C14" s="30"/>
      <c r="D14" s="13"/>
      <c r="E14" s="13"/>
      <c r="F14" s="13"/>
      <c r="G14" s="13">
        <f t="shared" si="0"/>
        <v>0</v>
      </c>
      <c r="H14" s="13"/>
      <c r="I14" s="13"/>
      <c r="J14" s="13"/>
      <c r="K14" s="13"/>
      <c r="L14" s="31"/>
    </row>
    <row r="15" spans="1:12" ht="18" customHeight="1" x14ac:dyDescent="0.2">
      <c r="A15" s="17" t="s">
        <v>86</v>
      </c>
      <c r="B15" s="13">
        <v>12306258</v>
      </c>
      <c r="C15" s="30">
        <v>935794</v>
      </c>
      <c r="D15" s="13">
        <v>9690621</v>
      </c>
      <c r="E15" s="13"/>
      <c r="F15" s="13"/>
      <c r="G15" s="13">
        <f t="shared" si="0"/>
        <v>2615637</v>
      </c>
      <c r="H15" s="13"/>
      <c r="I15" s="13"/>
      <c r="J15" s="13"/>
      <c r="K15" s="13"/>
      <c r="L15" s="31">
        <v>25</v>
      </c>
    </row>
    <row r="16" spans="1:12" ht="18" customHeight="1" x14ac:dyDescent="0.2">
      <c r="A16" s="17" t="s">
        <v>87</v>
      </c>
      <c r="B16" s="13">
        <v>8704</v>
      </c>
      <c r="C16" s="30">
        <v>3848</v>
      </c>
      <c r="D16" s="13">
        <v>8704</v>
      </c>
      <c r="E16" s="13"/>
      <c r="F16" s="13"/>
      <c r="G16" s="13">
        <f t="shared" si="0"/>
        <v>0</v>
      </c>
      <c r="H16" s="13"/>
      <c r="I16" s="13"/>
      <c r="J16" s="13"/>
      <c r="K16" s="13"/>
      <c r="L16" s="31">
        <v>23</v>
      </c>
    </row>
    <row r="17" spans="1:12" ht="18" customHeight="1" x14ac:dyDescent="0.2">
      <c r="A17" s="17" t="s">
        <v>88</v>
      </c>
      <c r="B17" s="13"/>
      <c r="C17" s="30"/>
      <c r="D17" s="13"/>
      <c r="E17" s="13"/>
      <c r="F17" s="13"/>
      <c r="G17" s="13">
        <f t="shared" si="0"/>
        <v>0</v>
      </c>
      <c r="H17" s="13"/>
      <c r="I17" s="13"/>
      <c r="J17" s="13"/>
      <c r="K17" s="13"/>
      <c r="L17" s="31"/>
    </row>
    <row r="18" spans="1:12" ht="18" customHeight="1" x14ac:dyDescent="0.2">
      <c r="A18" s="17" t="s">
        <v>83</v>
      </c>
      <c r="B18" s="13">
        <f>2014627+236711+99900</f>
        <v>2351238</v>
      </c>
      <c r="C18" s="30"/>
      <c r="D18" s="13">
        <f>1038739+99900+22712</f>
        <v>1161351</v>
      </c>
      <c r="E18" s="13"/>
      <c r="F18" s="13"/>
      <c r="G18" s="13">
        <f t="shared" si="0"/>
        <v>1189887</v>
      </c>
      <c r="H18" s="13"/>
      <c r="I18" s="13"/>
      <c r="J18" s="13"/>
      <c r="K18" s="13"/>
      <c r="L18" s="31" t="s">
        <v>89</v>
      </c>
    </row>
    <row r="19" spans="1:12" ht="18" customHeight="1" x14ac:dyDescent="0.2">
      <c r="A19" s="1" t="s">
        <v>90</v>
      </c>
      <c r="B19" s="13">
        <f>SUM(B8:B18)</f>
        <v>31096281</v>
      </c>
      <c r="C19" s="30">
        <f t="shared" ref="C19:J19" si="1">SUM(C8:C18)</f>
        <v>944920</v>
      </c>
      <c r="D19" s="32">
        <f t="shared" si="1"/>
        <v>14045518</v>
      </c>
      <c r="E19" s="13">
        <f t="shared" si="1"/>
        <v>0</v>
      </c>
      <c r="F19" s="13">
        <f t="shared" si="1"/>
        <v>0</v>
      </c>
      <c r="G19" s="13">
        <f t="shared" si="1"/>
        <v>17050763</v>
      </c>
      <c r="H19" s="13">
        <f t="shared" si="1"/>
        <v>0</v>
      </c>
      <c r="I19" s="13">
        <f t="shared" si="1"/>
        <v>0</v>
      </c>
      <c r="J19" s="13">
        <f t="shared" si="1"/>
        <v>0</v>
      </c>
      <c r="K19" s="13"/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3"/>
  <pageMargins left="0.39370078740157483" right="0.39370078740157483" top="0.39370078740157483" bottom="0.39370078740157483" header="0.19685039370078741" footer="0.19685039370078741"/>
  <pageSetup paperSize="9" scale="82" fitToHeight="0" orientation="landscape" r:id="rId1"/>
  <headerFoot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58531-1F31-4E5E-9193-C252F36E59DB}">
  <dimension ref="A1:J6"/>
  <sheetViews>
    <sheetView workbookViewId="0">
      <selection sqref="A1:J1"/>
    </sheetView>
  </sheetViews>
  <sheetFormatPr defaultColWidth="8.90625" defaultRowHeight="11" x14ac:dyDescent="0.2"/>
  <cols>
    <col min="1" max="1" width="22.90625" style="34" customWidth="1"/>
    <col min="2" max="10" width="12.90625" style="34" customWidth="1"/>
    <col min="11" max="11" width="13.26953125" style="34" customWidth="1"/>
    <col min="12" max="12" width="12.26953125" style="34" bestFit="1" customWidth="1"/>
    <col min="13" max="13" width="11.26953125" style="34" bestFit="1" customWidth="1"/>
    <col min="14" max="16384" width="8.90625" style="34"/>
  </cols>
  <sheetData>
    <row r="1" spans="1:10" ht="21" x14ac:dyDescent="0.2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3" x14ac:dyDescent="0.2">
      <c r="A2" t="s">
        <v>92</v>
      </c>
      <c r="B2"/>
      <c r="C2"/>
      <c r="D2"/>
      <c r="E2"/>
      <c r="F2"/>
      <c r="G2"/>
      <c r="H2"/>
      <c r="I2"/>
      <c r="J2" s="35" t="s">
        <v>14</v>
      </c>
    </row>
    <row r="3" spans="1:10" ht="13" x14ac:dyDescent="0.2">
      <c r="A3" t="s">
        <v>93</v>
      </c>
      <c r="B3"/>
      <c r="C3"/>
      <c r="D3"/>
      <c r="E3"/>
      <c r="F3"/>
      <c r="G3"/>
      <c r="H3"/>
      <c r="I3"/>
      <c r="J3" s="35" t="s">
        <v>94</v>
      </c>
    </row>
    <row r="4" spans="1:10" ht="22.5" customHeight="1" x14ac:dyDescent="0.2">
      <c r="A4" s="36" t="s">
        <v>68</v>
      </c>
      <c r="B4" s="37" t="s">
        <v>95</v>
      </c>
      <c r="C4" s="38" t="s">
        <v>96</v>
      </c>
      <c r="D4" s="38" t="s">
        <v>97</v>
      </c>
      <c r="E4" s="38" t="s">
        <v>98</v>
      </c>
      <c r="F4" s="38" t="s">
        <v>99</v>
      </c>
      <c r="G4" s="38" t="s">
        <v>100</v>
      </c>
      <c r="H4" s="38" t="s">
        <v>101</v>
      </c>
      <c r="I4" s="38" t="s">
        <v>102</v>
      </c>
      <c r="J4" s="37" t="s">
        <v>103</v>
      </c>
    </row>
    <row r="5" spans="1:10" ht="18" customHeight="1" x14ac:dyDescent="0.2">
      <c r="A5" s="39">
        <f>SUM(B5:J5)</f>
        <v>31096281</v>
      </c>
      <c r="B5" s="40">
        <v>2830148</v>
      </c>
      <c r="C5" s="40">
        <v>2743088</v>
      </c>
      <c r="D5" s="40">
        <v>2533020</v>
      </c>
      <c r="E5" s="40">
        <v>2488880</v>
      </c>
      <c r="F5" s="40">
        <v>2393937</v>
      </c>
      <c r="G5" s="40">
        <v>10289308</v>
      </c>
      <c r="H5" s="41">
        <v>7817900</v>
      </c>
      <c r="I5" s="42"/>
      <c r="J5" s="42"/>
    </row>
    <row r="6" spans="1:10" x14ac:dyDescent="0.2">
      <c r="A6" s="43"/>
      <c r="H6" s="43"/>
    </row>
  </sheetData>
  <mergeCells count="1">
    <mergeCell ref="A1:J1"/>
  </mergeCells>
  <phoneticPr fontId="3"/>
  <pageMargins left="0.39370078740157483" right="0.39370078740157483" top="0.78740157480314965" bottom="0.39370078740157483" header="0.19685039370078741" footer="0.19685039370078741"/>
  <pageSetup paperSize="9" orientation="landscape"/>
  <headerFoot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13576-0AA9-4C1D-8A3E-B9F7F4DAA9C2}">
  <dimension ref="A1:I6"/>
  <sheetViews>
    <sheetView workbookViewId="0"/>
  </sheetViews>
  <sheetFormatPr defaultColWidth="8.90625" defaultRowHeight="11" x14ac:dyDescent="0.2"/>
  <cols>
    <col min="1" max="1" width="22.90625" style="4" customWidth="1"/>
    <col min="2" max="9" width="12.90625" style="4" customWidth="1"/>
    <col min="10" max="16384" width="8.90625" style="4"/>
  </cols>
  <sheetData>
    <row r="1" spans="1:9" ht="21" x14ac:dyDescent="0.3">
      <c r="A1" s="3" t="s">
        <v>104</v>
      </c>
    </row>
    <row r="2" spans="1:9" ht="13" x14ac:dyDescent="0.2">
      <c r="A2" s="6" t="s">
        <v>66</v>
      </c>
    </row>
    <row r="3" spans="1:9" ht="13" x14ac:dyDescent="0.2">
      <c r="A3" s="6" t="s">
        <v>14</v>
      </c>
    </row>
    <row r="4" spans="1:9" ht="13" x14ac:dyDescent="0.2">
      <c r="I4" s="5" t="s">
        <v>67</v>
      </c>
    </row>
    <row r="5" spans="1:9" ht="37.5" customHeight="1" x14ac:dyDescent="0.2">
      <c r="A5" s="29" t="s">
        <v>68</v>
      </c>
      <c r="B5" s="2" t="s">
        <v>105</v>
      </c>
      <c r="C5" s="16" t="s">
        <v>106</v>
      </c>
      <c r="D5" s="16" t="s">
        <v>107</v>
      </c>
      <c r="E5" s="16" t="s">
        <v>108</v>
      </c>
      <c r="F5" s="16" t="s">
        <v>109</v>
      </c>
      <c r="G5" s="16" t="s">
        <v>110</v>
      </c>
      <c r="H5" s="2" t="s">
        <v>111</v>
      </c>
      <c r="I5" s="16" t="s">
        <v>112</v>
      </c>
    </row>
    <row r="6" spans="1:9" ht="18" customHeight="1" x14ac:dyDescent="0.2">
      <c r="A6" s="30">
        <f>SUM(B6:H6)</f>
        <v>31096281</v>
      </c>
      <c r="B6" s="13">
        <v>31006412</v>
      </c>
      <c r="C6" s="13">
        <v>53702</v>
      </c>
      <c r="D6" s="13">
        <v>29364</v>
      </c>
      <c r="E6" s="13">
        <v>6803</v>
      </c>
      <c r="F6" s="13"/>
      <c r="G6" s="13">
        <v>0</v>
      </c>
      <c r="H6" s="13">
        <v>0</v>
      </c>
      <c r="I6" s="44">
        <v>0.62</v>
      </c>
    </row>
  </sheetData>
  <phoneticPr fontId="3"/>
  <pageMargins left="0.39370078740157483" right="0.39370078740157483" top="0.78740157480314965" bottom="0.39370078740157483" header="0.19685039370078741" footer="0.19685039370078741"/>
  <pageSetup paperSize="9" orientation="landscape"/>
  <headerFoot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65F1B-896B-4E34-90A2-63E107C144FF}">
  <dimension ref="A1:C22"/>
  <sheetViews>
    <sheetView workbookViewId="0"/>
  </sheetViews>
  <sheetFormatPr defaultColWidth="8.90625" defaultRowHeight="11" x14ac:dyDescent="0.2"/>
  <cols>
    <col min="1" max="1" width="30.90625" style="4" customWidth="1"/>
    <col min="2" max="3" width="19.90625" style="4" customWidth="1"/>
    <col min="4" max="5" width="8.90625" style="4"/>
    <col min="6" max="6" width="10" style="4" bestFit="1" customWidth="1"/>
    <col min="7" max="16384" width="8.90625" style="4"/>
  </cols>
  <sheetData>
    <row r="1" spans="1:3" ht="21" x14ac:dyDescent="0.3">
      <c r="A1" s="3" t="s">
        <v>113</v>
      </c>
    </row>
    <row r="2" spans="1:3" ht="13" x14ac:dyDescent="0.2">
      <c r="A2" s="6" t="s">
        <v>1</v>
      </c>
    </row>
    <row r="3" spans="1:3" ht="13" x14ac:dyDescent="0.2">
      <c r="A3" s="6" t="s">
        <v>14</v>
      </c>
    </row>
    <row r="4" spans="1:3" ht="13" x14ac:dyDescent="0.2">
      <c r="C4" s="5" t="s">
        <v>13</v>
      </c>
    </row>
    <row r="5" spans="1:3" ht="22.5" customHeight="1" x14ac:dyDescent="0.2">
      <c r="A5" s="2" t="s">
        <v>114</v>
      </c>
      <c r="B5" s="2" t="s">
        <v>115</v>
      </c>
      <c r="C5" s="2" t="s">
        <v>116</v>
      </c>
    </row>
    <row r="6" spans="1:3" ht="18" customHeight="1" x14ac:dyDescent="0.2">
      <c r="A6" s="17" t="s">
        <v>117</v>
      </c>
      <c r="B6" s="13"/>
      <c r="C6" s="13"/>
    </row>
    <row r="7" spans="1:3" ht="18" customHeight="1" x14ac:dyDescent="0.2">
      <c r="A7" s="17" t="s">
        <v>118</v>
      </c>
      <c r="B7" s="13">
        <v>8834737</v>
      </c>
      <c r="C7" s="13">
        <v>0</v>
      </c>
    </row>
    <row r="8" spans="1:3" ht="18" customHeight="1" x14ac:dyDescent="0.2">
      <c r="A8" s="17"/>
      <c r="B8" s="13"/>
      <c r="C8" s="13"/>
    </row>
    <row r="9" spans="1:3" ht="18" customHeight="1" thickBot="1" x14ac:dyDescent="0.25">
      <c r="A9" s="45" t="s">
        <v>58</v>
      </c>
      <c r="B9" s="46">
        <f>SUM(B7:B8)</f>
        <v>8834737</v>
      </c>
      <c r="C9" s="46">
        <v>0</v>
      </c>
    </row>
    <row r="10" spans="1:3" ht="18" customHeight="1" thickTop="1" x14ac:dyDescent="0.2">
      <c r="A10" s="17" t="s">
        <v>119</v>
      </c>
      <c r="B10" s="13"/>
      <c r="C10" s="13"/>
    </row>
    <row r="11" spans="1:3" ht="18" customHeight="1" x14ac:dyDescent="0.2">
      <c r="A11" s="17" t="s">
        <v>120</v>
      </c>
      <c r="B11" s="13">
        <v>172806571</v>
      </c>
      <c r="C11" s="13">
        <v>16408143</v>
      </c>
    </row>
    <row r="12" spans="1:3" ht="18" customHeight="1" x14ac:dyDescent="0.2">
      <c r="A12" s="17" t="s">
        <v>121</v>
      </c>
      <c r="B12" s="13">
        <v>108806031</v>
      </c>
      <c r="C12" s="13">
        <v>7294226</v>
      </c>
    </row>
    <row r="13" spans="1:3" ht="18" customHeight="1" x14ac:dyDescent="0.2">
      <c r="A13" s="17" t="s">
        <v>122</v>
      </c>
      <c r="B13" s="13">
        <v>10991829</v>
      </c>
      <c r="C13" s="13">
        <v>1451789</v>
      </c>
    </row>
    <row r="14" spans="1:3" ht="18" customHeight="1" x14ac:dyDescent="0.2">
      <c r="A14" s="17" t="s">
        <v>123</v>
      </c>
      <c r="B14" s="13">
        <v>20320850</v>
      </c>
      <c r="C14" s="13">
        <v>1359667</v>
      </c>
    </row>
    <row r="15" spans="1:3" ht="18" customHeight="1" x14ac:dyDescent="0.2">
      <c r="A15" s="17" t="s">
        <v>124</v>
      </c>
      <c r="B15" s="13">
        <v>7495920</v>
      </c>
      <c r="C15" s="13">
        <v>570178</v>
      </c>
    </row>
    <row r="16" spans="1:3" ht="18" customHeight="1" x14ac:dyDescent="0.2">
      <c r="A16" s="17" t="s">
        <v>125</v>
      </c>
      <c r="B16" s="13">
        <v>170365</v>
      </c>
      <c r="C16" s="13">
        <v>436592</v>
      </c>
    </row>
    <row r="17" spans="1:3" ht="18" customHeight="1" x14ac:dyDescent="0.2">
      <c r="A17" s="17" t="s">
        <v>126</v>
      </c>
      <c r="B17" s="13">
        <v>129333725</v>
      </c>
      <c r="C17" s="13">
        <v>1620601.8</v>
      </c>
    </row>
    <row r="18" spans="1:3" ht="18" customHeight="1" x14ac:dyDescent="0.2">
      <c r="A18" s="17"/>
      <c r="B18" s="13"/>
      <c r="C18" s="13"/>
    </row>
    <row r="19" spans="1:3" ht="18" customHeight="1" x14ac:dyDescent="0.2">
      <c r="A19" s="17"/>
      <c r="B19" s="13"/>
      <c r="C19" s="13"/>
    </row>
    <row r="20" spans="1:3" ht="18" customHeight="1" x14ac:dyDescent="0.2">
      <c r="A20" s="17"/>
      <c r="B20" s="13"/>
      <c r="C20" s="13"/>
    </row>
    <row r="21" spans="1:3" ht="18" customHeight="1" thickBot="1" x14ac:dyDescent="0.25">
      <c r="A21" s="45" t="s">
        <v>58</v>
      </c>
      <c r="B21" s="46">
        <f>SUM(B11:B20)</f>
        <v>449925291</v>
      </c>
      <c r="C21" s="46">
        <f>SUM(C11:C20)</f>
        <v>29141196.800000001</v>
      </c>
    </row>
    <row r="22" spans="1:3" ht="18" customHeight="1" thickTop="1" x14ac:dyDescent="0.2">
      <c r="A22" s="1" t="s">
        <v>9</v>
      </c>
      <c r="B22" s="13">
        <f>B9+B21</f>
        <v>458760028</v>
      </c>
      <c r="C22" s="13">
        <f>C9+C21</f>
        <v>29141196.800000001</v>
      </c>
    </row>
  </sheetData>
  <phoneticPr fontId="3"/>
  <pageMargins left="0.39370078740157483" right="0.39370078740157483" top="0.78740157480314965" bottom="0.39370078740157483" header="0.19685039370078741" footer="0.19685039370078741"/>
  <pageSetup paperSize="9" orientation="landscape"/>
  <headerFoot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3AB83-7BA6-44E7-9CDE-FA6F1FB130B2}">
  <sheetPr>
    <pageSetUpPr fitToPage="1"/>
  </sheetPr>
  <dimension ref="A1:L40"/>
  <sheetViews>
    <sheetView workbookViewId="0"/>
  </sheetViews>
  <sheetFormatPr defaultColWidth="8.90625" defaultRowHeight="11" x14ac:dyDescent="0.2"/>
  <cols>
    <col min="1" max="1" width="37.36328125" style="4" customWidth="1"/>
    <col min="2" max="11" width="15.36328125" style="4" customWidth="1"/>
    <col min="12" max="16384" width="8.90625" style="4"/>
  </cols>
  <sheetData>
    <row r="1" spans="1:10" ht="21" x14ac:dyDescent="0.3">
      <c r="A1" s="3" t="s">
        <v>127</v>
      </c>
    </row>
    <row r="2" spans="1:10" ht="13" x14ac:dyDescent="0.2">
      <c r="A2" s="6" t="s">
        <v>1</v>
      </c>
    </row>
    <row r="3" spans="1:10" ht="13" x14ac:dyDescent="0.2">
      <c r="A3" s="6" t="s">
        <v>128</v>
      </c>
    </row>
    <row r="5" spans="1:10" ht="13" x14ac:dyDescent="0.2">
      <c r="A5" s="47" t="s">
        <v>129</v>
      </c>
      <c r="H5" s="5" t="s">
        <v>130</v>
      </c>
    </row>
    <row r="6" spans="1:10" ht="37.5" customHeight="1" x14ac:dyDescent="0.2">
      <c r="A6" s="2" t="s">
        <v>131</v>
      </c>
      <c r="B6" s="16" t="s">
        <v>132</v>
      </c>
      <c r="C6" s="16" t="s">
        <v>133</v>
      </c>
      <c r="D6" s="16" t="s">
        <v>134</v>
      </c>
      <c r="E6" s="16" t="s">
        <v>135</v>
      </c>
      <c r="F6" s="16" t="s">
        <v>136</v>
      </c>
      <c r="G6" s="16" t="s">
        <v>137</v>
      </c>
      <c r="H6" s="16" t="s">
        <v>21</v>
      </c>
    </row>
    <row r="7" spans="1:10" ht="18" customHeight="1" x14ac:dyDescent="0.2">
      <c r="A7" s="48" t="s">
        <v>138</v>
      </c>
      <c r="B7" s="49">
        <f>16860*0.1</f>
        <v>1686</v>
      </c>
      <c r="C7" s="50">
        <v>1567</v>
      </c>
      <c r="D7" s="49">
        <f>B7*C7</f>
        <v>2641962</v>
      </c>
      <c r="E7" s="49">
        <v>500</v>
      </c>
      <c r="F7" s="49">
        <f>E7*B7</f>
        <v>843000</v>
      </c>
      <c r="G7" s="49">
        <f>D7-F7</f>
        <v>1798962</v>
      </c>
      <c r="H7" s="49"/>
    </row>
    <row r="8" spans="1:10" ht="18" customHeight="1" x14ac:dyDescent="0.2">
      <c r="A8" s="17"/>
      <c r="B8" s="13"/>
      <c r="C8" s="13"/>
      <c r="D8" s="13"/>
      <c r="E8" s="13"/>
      <c r="F8" s="13"/>
      <c r="G8" s="13"/>
      <c r="H8" s="13"/>
    </row>
    <row r="9" spans="1:10" ht="18" customHeight="1" x14ac:dyDescent="0.2">
      <c r="A9" s="1" t="s">
        <v>9</v>
      </c>
      <c r="B9" s="13">
        <f t="shared" ref="B9:G9" si="0">SUM(B7:B8)</f>
        <v>1686</v>
      </c>
      <c r="C9" s="44">
        <f t="shared" si="0"/>
        <v>1567</v>
      </c>
      <c r="D9" s="13">
        <f t="shared" si="0"/>
        <v>2641962</v>
      </c>
      <c r="E9" s="13">
        <f t="shared" si="0"/>
        <v>500</v>
      </c>
      <c r="F9" s="13">
        <f t="shared" si="0"/>
        <v>843000</v>
      </c>
      <c r="G9" s="13">
        <f t="shared" si="0"/>
        <v>1798962</v>
      </c>
      <c r="H9" s="13"/>
    </row>
    <row r="11" spans="1:10" ht="13" x14ac:dyDescent="0.2">
      <c r="A11" s="47" t="s">
        <v>139</v>
      </c>
      <c r="J11" s="5" t="s">
        <v>13</v>
      </c>
    </row>
    <row r="12" spans="1:10" ht="37.5" customHeight="1" x14ac:dyDescent="0.2">
      <c r="A12" s="2" t="s">
        <v>140</v>
      </c>
      <c r="B12" s="16" t="s">
        <v>141</v>
      </c>
      <c r="C12" s="16" t="s">
        <v>142</v>
      </c>
      <c r="D12" s="16" t="s">
        <v>143</v>
      </c>
      <c r="E12" s="16" t="s">
        <v>144</v>
      </c>
      <c r="F12" s="16" t="s">
        <v>145</v>
      </c>
      <c r="G12" s="16" t="s">
        <v>146</v>
      </c>
      <c r="H12" s="16" t="s">
        <v>147</v>
      </c>
      <c r="I12" s="16" t="s">
        <v>148</v>
      </c>
      <c r="J12" s="16" t="s">
        <v>149</v>
      </c>
    </row>
    <row r="13" spans="1:10" ht="18" customHeight="1" x14ac:dyDescent="0.2">
      <c r="A13" s="17" t="s">
        <v>150</v>
      </c>
      <c r="B13" s="13">
        <f>214254450+30500000+57100000+2900000</f>
        <v>304754450</v>
      </c>
      <c r="C13" s="13">
        <v>14516638308</v>
      </c>
      <c r="D13" s="13">
        <v>7270862732</v>
      </c>
      <c r="E13" s="13">
        <f>C13-D13</f>
        <v>7245775576</v>
      </c>
      <c r="F13" s="13">
        <v>5580069894</v>
      </c>
      <c r="G13" s="13">
        <v>100</v>
      </c>
      <c r="H13" s="13">
        <f>E13</f>
        <v>7245775576</v>
      </c>
      <c r="I13" s="13">
        <v>0</v>
      </c>
      <c r="J13" s="13"/>
    </row>
    <row r="14" spans="1:10" ht="18" customHeight="1" x14ac:dyDescent="0.2">
      <c r="A14" s="17" t="s">
        <v>151</v>
      </c>
      <c r="B14" s="13">
        <f>195000000+70000000+70000000</f>
        <v>335000000</v>
      </c>
      <c r="C14" s="13">
        <v>1443177909</v>
      </c>
      <c r="D14" s="13">
        <v>878805747</v>
      </c>
      <c r="E14" s="13">
        <f t="shared" ref="E14:E17" si="1">C14-D14</f>
        <v>564372162</v>
      </c>
      <c r="F14" s="13">
        <v>405000000</v>
      </c>
      <c r="G14" s="13">
        <v>100</v>
      </c>
      <c r="H14" s="13">
        <f>E14</f>
        <v>564372162</v>
      </c>
      <c r="I14" s="13">
        <v>0</v>
      </c>
      <c r="J14" s="13"/>
    </row>
    <row r="15" spans="1:10" ht="18" customHeight="1" x14ac:dyDescent="0.2">
      <c r="A15" s="17" t="s">
        <v>152</v>
      </c>
      <c r="B15" s="13">
        <v>2000000</v>
      </c>
      <c r="C15" s="13">
        <v>373464486</v>
      </c>
      <c r="D15" s="13">
        <v>0</v>
      </c>
      <c r="E15" s="13">
        <f t="shared" si="1"/>
        <v>373464486</v>
      </c>
      <c r="F15" s="13">
        <v>2000000</v>
      </c>
      <c r="G15" s="13">
        <v>100</v>
      </c>
      <c r="H15" s="13">
        <f t="shared" ref="H15:H17" si="2">E15</f>
        <v>373464486</v>
      </c>
      <c r="I15" s="13">
        <v>0</v>
      </c>
      <c r="J15" s="13">
        <v>2000</v>
      </c>
    </row>
    <row r="16" spans="1:10" ht="18" customHeight="1" x14ac:dyDescent="0.2">
      <c r="A16" s="17" t="s">
        <v>153</v>
      </c>
      <c r="B16" s="13">
        <v>151101000</v>
      </c>
      <c r="C16" s="13">
        <v>31118485248</v>
      </c>
      <c r="D16" s="13">
        <v>29580796477</v>
      </c>
      <c r="E16" s="13">
        <f t="shared" si="1"/>
        <v>1537688771</v>
      </c>
      <c r="F16" s="13">
        <v>508441291</v>
      </c>
      <c r="G16" s="13">
        <v>100</v>
      </c>
      <c r="H16" s="13">
        <f t="shared" si="2"/>
        <v>1537688771</v>
      </c>
      <c r="I16" s="13">
        <v>0</v>
      </c>
      <c r="J16" s="13"/>
    </row>
    <row r="17" spans="1:12" ht="18" customHeight="1" x14ac:dyDescent="0.2">
      <c r="A17" s="17" t="s">
        <v>154</v>
      </c>
      <c r="B17" s="13">
        <v>507614000</v>
      </c>
      <c r="C17" s="13">
        <v>25227146727</v>
      </c>
      <c r="D17" s="13">
        <v>19866576526</v>
      </c>
      <c r="E17" s="13">
        <f t="shared" si="1"/>
        <v>5360570201</v>
      </c>
      <c r="F17" s="13">
        <v>1302074630</v>
      </c>
      <c r="G17" s="51">
        <f>B17/F17+0.01</f>
        <v>0.39985015782083089</v>
      </c>
      <c r="H17" s="13">
        <f t="shared" si="2"/>
        <v>5360570201</v>
      </c>
      <c r="I17" s="13">
        <v>0</v>
      </c>
      <c r="J17" s="13"/>
    </row>
    <row r="18" spans="1:12" ht="18" customHeight="1" x14ac:dyDescent="0.2">
      <c r="A18" s="17"/>
      <c r="B18" s="13"/>
      <c r="C18" s="13"/>
      <c r="D18" s="13"/>
      <c r="E18" s="13"/>
      <c r="F18" s="13"/>
      <c r="G18" s="13"/>
      <c r="H18" s="13"/>
      <c r="I18" s="13"/>
      <c r="J18" s="13"/>
    </row>
    <row r="19" spans="1:12" ht="18" customHeight="1" x14ac:dyDescent="0.2">
      <c r="A19" s="1" t="s">
        <v>9</v>
      </c>
      <c r="B19" s="13">
        <f>SUM(B13:B18)</f>
        <v>1300469450</v>
      </c>
      <c r="C19" s="13"/>
      <c r="D19" s="13"/>
      <c r="E19" s="13"/>
      <c r="F19" s="13"/>
      <c r="G19" s="13"/>
      <c r="H19" s="13"/>
      <c r="I19" s="13"/>
      <c r="J19" s="13"/>
    </row>
    <row r="21" spans="1:12" ht="13" x14ac:dyDescent="0.2">
      <c r="A21" s="47" t="s">
        <v>155</v>
      </c>
      <c r="K21" s="5" t="s">
        <v>13</v>
      </c>
    </row>
    <row r="22" spans="1:12" ht="37.5" customHeight="1" x14ac:dyDescent="0.2">
      <c r="A22" s="2" t="s">
        <v>140</v>
      </c>
      <c r="B22" s="16" t="s">
        <v>156</v>
      </c>
      <c r="C22" s="16" t="s">
        <v>142</v>
      </c>
      <c r="D22" s="16" t="s">
        <v>143</v>
      </c>
      <c r="E22" s="16" t="s">
        <v>144</v>
      </c>
      <c r="F22" s="16" t="s">
        <v>145</v>
      </c>
      <c r="G22" s="16" t="s">
        <v>146</v>
      </c>
      <c r="H22" s="16" t="s">
        <v>147</v>
      </c>
      <c r="I22" s="16" t="s">
        <v>157</v>
      </c>
      <c r="J22" s="16" t="s">
        <v>158</v>
      </c>
      <c r="K22" s="16" t="s">
        <v>149</v>
      </c>
    </row>
    <row r="23" spans="1:12" ht="18" customHeight="1" x14ac:dyDescent="0.2">
      <c r="A23" s="48" t="s">
        <v>159</v>
      </c>
      <c r="B23" s="49">
        <v>658507</v>
      </c>
      <c r="C23" s="49">
        <v>609502000</v>
      </c>
      <c r="D23" s="49">
        <v>418728000</v>
      </c>
      <c r="E23" s="49">
        <f>C23-D23</f>
        <v>190774000</v>
      </c>
      <c r="F23" s="49">
        <v>100000000</v>
      </c>
      <c r="G23" s="52">
        <f>ROUND(22/6300,6)</f>
        <v>3.4919999999999999E-3</v>
      </c>
      <c r="H23" s="49">
        <f>E23*G23-1</f>
        <v>666181.80799999996</v>
      </c>
      <c r="I23" s="49"/>
      <c r="J23" s="49">
        <v>649345</v>
      </c>
      <c r="K23" s="49">
        <v>649</v>
      </c>
      <c r="L23" s="4" t="s">
        <v>160</v>
      </c>
    </row>
    <row r="24" spans="1:12" ht="18" customHeight="1" x14ac:dyDescent="0.2">
      <c r="A24" s="53" t="s">
        <v>161</v>
      </c>
      <c r="B24" s="49">
        <v>50000000</v>
      </c>
      <c r="C24" s="49">
        <v>350252032</v>
      </c>
      <c r="D24" s="49">
        <v>106406337</v>
      </c>
      <c r="E24" s="49">
        <f t="shared" ref="E24:E39" si="3">C24-D24</f>
        <v>243845695</v>
      </c>
      <c r="F24" s="49">
        <v>262400000</v>
      </c>
      <c r="G24" s="52">
        <f t="shared" ref="G24:G39" si="4">B24/F24</f>
        <v>0.19054878048780488</v>
      </c>
      <c r="H24" s="49">
        <f t="shared" ref="H24:H39" si="5">E24*G24</f>
        <v>46464499.809451222</v>
      </c>
      <c r="I24" s="49"/>
      <c r="J24" s="49">
        <v>50000000</v>
      </c>
      <c r="K24" s="49">
        <v>50000</v>
      </c>
      <c r="L24" s="4" t="s">
        <v>160</v>
      </c>
    </row>
    <row r="25" spans="1:12" ht="18" customHeight="1" x14ac:dyDescent="0.2">
      <c r="A25" s="53" t="s">
        <v>162</v>
      </c>
      <c r="B25" s="49">
        <v>15000000</v>
      </c>
      <c r="C25" s="49">
        <v>3098887000</v>
      </c>
      <c r="D25" s="49">
        <v>415778000</v>
      </c>
      <c r="E25" s="49">
        <f t="shared" si="3"/>
        <v>2683109000</v>
      </c>
      <c r="F25" s="49">
        <v>100000000</v>
      </c>
      <c r="G25" s="52">
        <f t="shared" si="4"/>
        <v>0.15</v>
      </c>
      <c r="H25" s="49">
        <f t="shared" si="5"/>
        <v>402466350</v>
      </c>
      <c r="I25" s="49"/>
      <c r="J25" s="49">
        <v>15000000</v>
      </c>
      <c r="K25" s="49">
        <v>15000</v>
      </c>
      <c r="L25" s="4" t="s">
        <v>160</v>
      </c>
    </row>
    <row r="26" spans="1:12" ht="18" customHeight="1" x14ac:dyDescent="0.2">
      <c r="A26" s="17" t="s">
        <v>163</v>
      </c>
      <c r="B26" s="13">
        <v>6042000</v>
      </c>
      <c r="C26" s="13">
        <v>1525684047869</v>
      </c>
      <c r="D26" s="13">
        <v>1426968993995</v>
      </c>
      <c r="E26" s="13">
        <f t="shared" si="3"/>
        <v>98715053874</v>
      </c>
      <c r="F26" s="13">
        <v>72521155546</v>
      </c>
      <c r="G26" s="54">
        <f t="shared" si="4"/>
        <v>8.3313620067286071E-5</v>
      </c>
      <c r="H26" s="13">
        <f t="shared" si="5"/>
        <v>8224308.4933801116</v>
      </c>
      <c r="I26" s="13"/>
      <c r="J26" s="13">
        <v>6042000</v>
      </c>
      <c r="K26" s="49">
        <v>6042</v>
      </c>
    </row>
    <row r="27" spans="1:12" ht="18" customHeight="1" x14ac:dyDescent="0.2">
      <c r="A27" s="17" t="s">
        <v>164</v>
      </c>
      <c r="B27" s="13">
        <v>3600000</v>
      </c>
      <c r="C27" s="13">
        <v>18122672463</v>
      </c>
      <c r="D27" s="13">
        <v>5376453211</v>
      </c>
      <c r="E27" s="13">
        <f t="shared" si="3"/>
        <v>12746219252</v>
      </c>
      <c r="F27" s="13">
        <v>7829920000</v>
      </c>
      <c r="G27" s="54">
        <f t="shared" si="4"/>
        <v>4.597748125140487E-4</v>
      </c>
      <c r="H27" s="13">
        <f t="shared" si="5"/>
        <v>5860390.5668512583</v>
      </c>
      <c r="I27" s="13"/>
      <c r="J27" s="13">
        <v>3600000</v>
      </c>
      <c r="K27" s="49">
        <v>3600</v>
      </c>
    </row>
    <row r="28" spans="1:12" ht="18" customHeight="1" x14ac:dyDescent="0.2">
      <c r="A28" s="17" t="s">
        <v>165</v>
      </c>
      <c r="B28" s="13">
        <v>5158000</v>
      </c>
      <c r="C28" s="13">
        <v>870771805</v>
      </c>
      <c r="D28" s="13">
        <v>620948008</v>
      </c>
      <c r="E28" s="13">
        <f t="shared" si="3"/>
        <v>249823797</v>
      </c>
      <c r="F28" s="13">
        <v>151940000</v>
      </c>
      <c r="G28" s="54">
        <f t="shared" si="4"/>
        <v>3.3947610899039096E-2</v>
      </c>
      <c r="H28" s="13">
        <f t="shared" si="5"/>
        <v>8480921.0538765304</v>
      </c>
      <c r="I28" s="13"/>
      <c r="J28" s="13">
        <v>5158000</v>
      </c>
      <c r="K28" s="49">
        <v>5158</v>
      </c>
    </row>
    <row r="29" spans="1:12" ht="18" customHeight="1" x14ac:dyDescent="0.2">
      <c r="A29" s="17" t="s">
        <v>166</v>
      </c>
      <c r="B29" s="13">
        <v>4830000</v>
      </c>
      <c r="C29" s="13">
        <v>293199427643</v>
      </c>
      <c r="D29" s="13">
        <v>281783104028</v>
      </c>
      <c r="E29" s="13">
        <f t="shared" si="3"/>
        <v>11416323615</v>
      </c>
      <c r="F29" s="13">
        <v>10037348143</v>
      </c>
      <c r="G29" s="54">
        <f t="shared" si="4"/>
        <v>4.8120279691288975E-4</v>
      </c>
      <c r="H29" s="13">
        <f t="shared" si="5"/>
        <v>5493566.8540006727</v>
      </c>
      <c r="I29" s="13"/>
      <c r="J29" s="13">
        <v>4830000</v>
      </c>
      <c r="K29" s="49">
        <v>4830</v>
      </c>
    </row>
    <row r="30" spans="1:12" ht="18" customHeight="1" x14ac:dyDescent="0.2">
      <c r="A30" s="17" t="s">
        <v>167</v>
      </c>
      <c r="B30" s="13">
        <v>1586000</v>
      </c>
      <c r="C30" s="13">
        <v>1489984855</v>
      </c>
      <c r="D30" s="13">
        <v>187986333</v>
      </c>
      <c r="E30" s="13">
        <f t="shared" si="3"/>
        <v>1301998522</v>
      </c>
      <c r="F30" s="13">
        <v>1035929373</v>
      </c>
      <c r="G30" s="54">
        <f t="shared" si="4"/>
        <v>1.530992402896177E-3</v>
      </c>
      <c r="H30" s="13">
        <f t="shared" si="5"/>
        <v>1993349.845764051</v>
      </c>
      <c r="I30" s="13"/>
      <c r="J30" s="13">
        <v>1586000</v>
      </c>
      <c r="K30" s="49">
        <v>1586</v>
      </c>
    </row>
    <row r="31" spans="1:12" ht="18" customHeight="1" x14ac:dyDescent="0.2">
      <c r="A31" s="17" t="s">
        <v>168</v>
      </c>
      <c r="B31" s="13">
        <v>1000000</v>
      </c>
      <c r="C31" s="13">
        <v>1977613823</v>
      </c>
      <c r="D31" s="13">
        <v>456071897</v>
      </c>
      <c r="E31" s="13">
        <f t="shared" si="3"/>
        <v>1521541926</v>
      </c>
      <c r="F31" s="13">
        <v>542300000</v>
      </c>
      <c r="G31" s="54">
        <f t="shared" si="4"/>
        <v>1.8439977872026553E-3</v>
      </c>
      <c r="H31" s="13">
        <f t="shared" si="5"/>
        <v>2805719.9446800663</v>
      </c>
      <c r="I31" s="13"/>
      <c r="J31" s="13">
        <v>1000000</v>
      </c>
      <c r="K31" s="49">
        <v>1000</v>
      </c>
    </row>
    <row r="32" spans="1:12" ht="18" customHeight="1" x14ac:dyDescent="0.2">
      <c r="A32" s="17" t="s">
        <v>169</v>
      </c>
      <c r="B32" s="13">
        <v>550000</v>
      </c>
      <c r="C32" s="13">
        <v>1119214785</v>
      </c>
      <c r="D32" s="13">
        <v>14911312</v>
      </c>
      <c r="E32" s="13">
        <f t="shared" si="3"/>
        <v>1104303473</v>
      </c>
      <c r="F32" s="13">
        <v>1041015731</v>
      </c>
      <c r="G32" s="54">
        <f t="shared" si="4"/>
        <v>5.2833015258248769E-4</v>
      </c>
      <c r="H32" s="13">
        <f t="shared" si="5"/>
        <v>583436.82238746108</v>
      </c>
      <c r="I32" s="13"/>
      <c r="J32" s="13">
        <v>550000</v>
      </c>
      <c r="K32" s="49">
        <v>430</v>
      </c>
    </row>
    <row r="33" spans="1:11" ht="18" customHeight="1" x14ac:dyDescent="0.2">
      <c r="A33" s="17" t="s">
        <v>170</v>
      </c>
      <c r="B33" s="13">
        <v>630000</v>
      </c>
      <c r="C33" s="13">
        <v>104686767</v>
      </c>
      <c r="D33" s="13">
        <v>33887201</v>
      </c>
      <c r="E33" s="13">
        <f t="shared" si="3"/>
        <v>70799566</v>
      </c>
      <c r="F33" s="13">
        <v>76594000</v>
      </c>
      <c r="G33" s="54">
        <f t="shared" si="4"/>
        <v>8.2251873514896726E-3</v>
      </c>
      <c r="H33" s="13">
        <f t="shared" si="5"/>
        <v>582339.69475415826</v>
      </c>
      <c r="I33" s="13"/>
      <c r="J33" s="13">
        <v>630000</v>
      </c>
      <c r="K33" s="49">
        <v>630</v>
      </c>
    </row>
    <row r="34" spans="1:11" ht="18" customHeight="1" x14ac:dyDescent="0.2">
      <c r="A34" s="17" t="s">
        <v>171</v>
      </c>
      <c r="B34" s="13">
        <v>1880000</v>
      </c>
      <c r="C34" s="13">
        <v>924597372</v>
      </c>
      <c r="D34" s="13">
        <v>6024976</v>
      </c>
      <c r="E34" s="13">
        <f t="shared" si="3"/>
        <v>918572396</v>
      </c>
      <c r="F34" s="13">
        <v>815125000</v>
      </c>
      <c r="G34" s="54">
        <f t="shared" si="4"/>
        <v>2.3063947247354702E-3</v>
      </c>
      <c r="H34" s="13">
        <f t="shared" si="5"/>
        <v>2118590.5284220213</v>
      </c>
      <c r="I34" s="13"/>
      <c r="J34" s="13">
        <v>1880000</v>
      </c>
      <c r="K34" s="49">
        <v>1880</v>
      </c>
    </row>
    <row r="35" spans="1:11" ht="18" customHeight="1" x14ac:dyDescent="0.2">
      <c r="A35" s="17" t="s">
        <v>172</v>
      </c>
      <c r="B35" s="13">
        <v>700000</v>
      </c>
      <c r="C35" s="13">
        <v>328695669</v>
      </c>
      <c r="D35" s="13">
        <v>393617</v>
      </c>
      <c r="E35" s="13">
        <f t="shared" si="3"/>
        <v>328302052</v>
      </c>
      <c r="F35" s="13">
        <v>293627369</v>
      </c>
      <c r="G35" s="54">
        <f t="shared" si="4"/>
        <v>2.3839739544170352E-3</v>
      </c>
      <c r="H35" s="13">
        <f t="shared" si="5"/>
        <v>782663.54114966711</v>
      </c>
      <c r="I35" s="13"/>
      <c r="J35" s="13">
        <v>700000</v>
      </c>
      <c r="K35" s="49">
        <v>700</v>
      </c>
    </row>
    <row r="36" spans="1:11" ht="18" customHeight="1" x14ac:dyDescent="0.2">
      <c r="A36" s="17" t="s">
        <v>173</v>
      </c>
      <c r="B36" s="13">
        <v>660000</v>
      </c>
      <c r="C36" s="13">
        <v>415511339</v>
      </c>
      <c r="D36" s="13">
        <v>41003778</v>
      </c>
      <c r="E36" s="13">
        <f t="shared" si="3"/>
        <v>374507561</v>
      </c>
      <c r="F36" s="13">
        <v>318000000</v>
      </c>
      <c r="G36" s="54">
        <f t="shared" si="4"/>
        <v>2.0754716981132076E-3</v>
      </c>
      <c r="H36" s="13">
        <f t="shared" si="5"/>
        <v>777279.84358490573</v>
      </c>
      <c r="I36" s="13"/>
      <c r="J36" s="13">
        <v>660000</v>
      </c>
      <c r="K36" s="49">
        <v>660</v>
      </c>
    </row>
    <row r="37" spans="1:11" ht="18" customHeight="1" x14ac:dyDescent="0.2">
      <c r="A37" s="17" t="s">
        <v>174</v>
      </c>
      <c r="B37" s="13">
        <v>4834000</v>
      </c>
      <c r="C37" s="13">
        <v>594656470</v>
      </c>
      <c r="D37" s="13">
        <v>6032561</v>
      </c>
      <c r="E37" s="13">
        <f t="shared" si="3"/>
        <v>588623909</v>
      </c>
      <c r="F37" s="13">
        <v>500000000</v>
      </c>
      <c r="G37" s="54">
        <f t="shared" si="4"/>
        <v>9.6679999999999995E-3</v>
      </c>
      <c r="H37" s="13">
        <f t="shared" si="5"/>
        <v>5690815.9522119993</v>
      </c>
      <c r="I37" s="13"/>
      <c r="J37" s="13">
        <v>4834000</v>
      </c>
      <c r="K37" s="49">
        <v>4834</v>
      </c>
    </row>
    <row r="38" spans="1:11" ht="18" customHeight="1" x14ac:dyDescent="0.2">
      <c r="A38" s="17" t="s">
        <v>175</v>
      </c>
      <c r="B38" s="13">
        <v>522000</v>
      </c>
      <c r="C38" s="13">
        <v>122366750</v>
      </c>
      <c r="D38" s="13">
        <v>25521081</v>
      </c>
      <c r="E38" s="13">
        <f t="shared" si="3"/>
        <v>96845669</v>
      </c>
      <c r="F38" s="13">
        <v>101468000</v>
      </c>
      <c r="G38" s="54">
        <f t="shared" si="4"/>
        <v>5.1444790475815034E-3</v>
      </c>
      <c r="H38" s="13">
        <f t="shared" si="5"/>
        <v>498220.51501951355</v>
      </c>
      <c r="I38" s="13"/>
      <c r="J38" s="13">
        <v>522000</v>
      </c>
      <c r="K38" s="49">
        <v>522</v>
      </c>
    </row>
    <row r="39" spans="1:11" ht="18" customHeight="1" x14ac:dyDescent="0.2">
      <c r="A39" s="17" t="s">
        <v>176</v>
      </c>
      <c r="B39" s="13">
        <v>6100000</v>
      </c>
      <c r="C39" s="13">
        <v>24834865000000</v>
      </c>
      <c r="D39" s="13">
        <v>24466761000000</v>
      </c>
      <c r="E39" s="13">
        <f t="shared" si="3"/>
        <v>368104000000</v>
      </c>
      <c r="F39" s="13">
        <v>16602000000</v>
      </c>
      <c r="G39" s="54">
        <f t="shared" si="4"/>
        <v>3.6742561137212382E-4</v>
      </c>
      <c r="H39" s="13">
        <f t="shared" si="5"/>
        <v>135250837.24852428</v>
      </c>
      <c r="I39" s="13"/>
      <c r="J39" s="13">
        <v>6100000</v>
      </c>
      <c r="K39" s="49">
        <v>6100</v>
      </c>
    </row>
    <row r="40" spans="1:11" ht="18" customHeight="1" x14ac:dyDescent="0.2">
      <c r="A40" s="1" t="s">
        <v>9</v>
      </c>
      <c r="B40" s="13">
        <f>SUM(B23:B39)</f>
        <v>103750507</v>
      </c>
      <c r="C40" s="13"/>
      <c r="D40" s="13"/>
      <c r="E40" s="13"/>
      <c r="F40" s="13"/>
      <c r="G40" s="13"/>
      <c r="H40" s="13"/>
      <c r="I40" s="13"/>
      <c r="J40" s="13">
        <f>SUM(J23:J39)</f>
        <v>103741345</v>
      </c>
      <c r="K40" s="13"/>
    </row>
  </sheetData>
  <phoneticPr fontId="3"/>
  <pageMargins left="0.39370078740157483" right="0.39370078740157483" top="0.78740157480314965" bottom="0.39370078740157483" header="0.19685039370078741" footer="0.19685039370078741"/>
  <pageSetup paperSize="9" scale="74" fitToHeight="0" orientation="landscape"/>
  <headerFoot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99D5F-FB32-4C8D-8E1D-D226F0CFC716}">
  <sheetPr>
    <pageSetUpPr fitToPage="1"/>
  </sheetPr>
  <dimension ref="A1:E38"/>
  <sheetViews>
    <sheetView workbookViewId="0"/>
  </sheetViews>
  <sheetFormatPr defaultColWidth="8.90625" defaultRowHeight="11" x14ac:dyDescent="0.2"/>
  <cols>
    <col min="1" max="1" width="25.90625" style="4" customWidth="1"/>
    <col min="2" max="2" width="38.7265625" style="4" bestFit="1" customWidth="1"/>
    <col min="3" max="3" width="26.90625" style="4" customWidth="1"/>
    <col min="4" max="5" width="16.90625" style="4" customWidth="1"/>
    <col min="6" max="6" width="11.26953125" style="4" bestFit="1" customWidth="1"/>
    <col min="7" max="16384" width="8.90625" style="4"/>
  </cols>
  <sheetData>
    <row r="1" spans="1:5" ht="21" x14ac:dyDescent="0.3">
      <c r="A1" s="3" t="s">
        <v>177</v>
      </c>
    </row>
    <row r="2" spans="1:5" ht="13" x14ac:dyDescent="0.2">
      <c r="A2" s="6" t="s">
        <v>1</v>
      </c>
    </row>
    <row r="3" spans="1:5" ht="13" x14ac:dyDescent="0.2">
      <c r="A3" s="6" t="s">
        <v>14</v>
      </c>
    </row>
    <row r="4" spans="1:5" ht="13" x14ac:dyDescent="0.2">
      <c r="E4" s="5" t="s">
        <v>13</v>
      </c>
    </row>
    <row r="5" spans="1:5" ht="22.5" customHeight="1" x14ac:dyDescent="0.2">
      <c r="A5" s="2" t="s">
        <v>2</v>
      </c>
      <c r="B5" s="2" t="s">
        <v>178</v>
      </c>
      <c r="C5" s="2" t="s">
        <v>179</v>
      </c>
      <c r="D5" s="2" t="s">
        <v>39</v>
      </c>
      <c r="E5" s="2" t="s">
        <v>180</v>
      </c>
    </row>
    <row r="6" spans="1:5" ht="18" customHeight="1" x14ac:dyDescent="0.2">
      <c r="A6" s="55" t="s">
        <v>181</v>
      </c>
      <c r="B6" s="17" t="s">
        <v>182</v>
      </c>
      <c r="C6" s="17"/>
      <c r="D6" s="13">
        <v>916588575</v>
      </c>
      <c r="E6" s="1" t="s">
        <v>183</v>
      </c>
    </row>
    <row r="7" spans="1:5" ht="18" customHeight="1" x14ac:dyDescent="0.2">
      <c r="A7" s="55"/>
      <c r="B7" s="17"/>
      <c r="C7" s="17"/>
      <c r="D7" s="13"/>
      <c r="E7" s="1"/>
    </row>
    <row r="8" spans="1:5" ht="18" customHeight="1" x14ac:dyDescent="0.2">
      <c r="A8" s="19"/>
      <c r="B8" s="17"/>
      <c r="C8" s="17"/>
      <c r="D8" s="13"/>
      <c r="E8" s="1"/>
    </row>
    <row r="9" spans="1:5" ht="18" customHeight="1" x14ac:dyDescent="0.2">
      <c r="A9" s="19"/>
      <c r="B9" s="17"/>
      <c r="C9" s="17"/>
      <c r="D9" s="13"/>
      <c r="E9" s="1"/>
    </row>
    <row r="10" spans="1:5" ht="18" customHeight="1" x14ac:dyDescent="0.2">
      <c r="A10" s="18"/>
      <c r="B10" s="1" t="s">
        <v>63</v>
      </c>
      <c r="C10" s="56"/>
      <c r="D10" s="13">
        <f>SUM(D6:D8)</f>
        <v>916588575</v>
      </c>
      <c r="E10" s="56"/>
    </row>
    <row r="11" spans="1:5" ht="18" customHeight="1" x14ac:dyDescent="0.2">
      <c r="A11" s="19"/>
      <c r="B11" s="17" t="s">
        <v>184</v>
      </c>
      <c r="C11" s="17" t="s">
        <v>185</v>
      </c>
      <c r="D11" s="13">
        <v>1535850000</v>
      </c>
      <c r="E11" s="1" t="s">
        <v>186</v>
      </c>
    </row>
    <row r="12" spans="1:5" ht="18" customHeight="1" x14ac:dyDescent="0.2">
      <c r="A12" s="19"/>
      <c r="B12" s="17" t="s">
        <v>187</v>
      </c>
      <c r="C12" s="17" t="s">
        <v>188</v>
      </c>
      <c r="D12" s="13">
        <f>1024414000+42246881</f>
        <v>1066660881</v>
      </c>
      <c r="E12" s="1" t="s">
        <v>189</v>
      </c>
    </row>
    <row r="13" spans="1:5" ht="18" customHeight="1" x14ac:dyDescent="0.2">
      <c r="A13" s="19"/>
      <c r="B13" s="17" t="s">
        <v>190</v>
      </c>
      <c r="C13" s="17" t="s">
        <v>188</v>
      </c>
      <c r="D13" s="13">
        <v>723061000</v>
      </c>
      <c r="E13" s="1" t="s">
        <v>191</v>
      </c>
    </row>
    <row r="14" spans="1:5" ht="18" customHeight="1" x14ac:dyDescent="0.2">
      <c r="A14" s="19"/>
      <c r="B14" s="17" t="s">
        <v>192</v>
      </c>
      <c r="C14" s="17" t="s">
        <v>193</v>
      </c>
      <c r="D14" s="13">
        <v>704742000</v>
      </c>
      <c r="E14" s="1" t="s">
        <v>194</v>
      </c>
    </row>
    <row r="15" spans="1:5" ht="18" customHeight="1" x14ac:dyDescent="0.2">
      <c r="A15" s="19"/>
      <c r="B15" s="17" t="s">
        <v>195</v>
      </c>
      <c r="C15" s="17" t="s">
        <v>195</v>
      </c>
      <c r="D15" s="13">
        <v>620875733</v>
      </c>
      <c r="E15" s="1" t="s">
        <v>194</v>
      </c>
    </row>
    <row r="16" spans="1:5" ht="18" customHeight="1" x14ac:dyDescent="0.2">
      <c r="A16" s="19"/>
      <c r="B16" s="17" t="s">
        <v>196</v>
      </c>
      <c r="C16" s="17" t="s">
        <v>197</v>
      </c>
      <c r="D16" s="13">
        <v>572503000</v>
      </c>
      <c r="E16" s="1" t="s">
        <v>191</v>
      </c>
    </row>
    <row r="17" spans="1:5" ht="18" customHeight="1" x14ac:dyDescent="0.2">
      <c r="A17" s="19"/>
      <c r="B17" s="17" t="s">
        <v>198</v>
      </c>
      <c r="C17" s="17" t="s">
        <v>199</v>
      </c>
      <c r="D17" s="13">
        <v>449173215</v>
      </c>
      <c r="E17" s="1" t="s">
        <v>200</v>
      </c>
    </row>
    <row r="18" spans="1:5" ht="18" customHeight="1" x14ac:dyDescent="0.2">
      <c r="A18" s="19"/>
      <c r="B18" s="17" t="s">
        <v>201</v>
      </c>
      <c r="C18" s="17" t="s">
        <v>202</v>
      </c>
      <c r="D18" s="13">
        <v>330481000</v>
      </c>
      <c r="E18" s="1" t="s">
        <v>194</v>
      </c>
    </row>
    <row r="19" spans="1:5" ht="18" customHeight="1" x14ac:dyDescent="0.2">
      <c r="A19" s="19"/>
      <c r="B19" s="17" t="s">
        <v>203</v>
      </c>
      <c r="C19" s="17" t="s">
        <v>204</v>
      </c>
      <c r="D19" s="13">
        <v>322300000</v>
      </c>
      <c r="E19" s="1" t="s">
        <v>186</v>
      </c>
    </row>
    <row r="20" spans="1:5" ht="18" customHeight="1" x14ac:dyDescent="0.2">
      <c r="A20" s="19"/>
      <c r="B20" s="17" t="s">
        <v>205</v>
      </c>
      <c r="C20" s="17" t="s">
        <v>188</v>
      </c>
      <c r="D20" s="13">
        <v>260081000</v>
      </c>
      <c r="E20" s="1" t="s">
        <v>191</v>
      </c>
    </row>
    <row r="21" spans="1:5" ht="18" customHeight="1" x14ac:dyDescent="0.2">
      <c r="A21" s="19"/>
      <c r="B21" s="17" t="s">
        <v>206</v>
      </c>
      <c r="C21" s="17" t="s">
        <v>207</v>
      </c>
      <c r="D21" s="13">
        <v>206305000</v>
      </c>
      <c r="E21" s="1" t="s">
        <v>191</v>
      </c>
    </row>
    <row r="22" spans="1:5" ht="18" customHeight="1" x14ac:dyDescent="0.2">
      <c r="A22" s="19"/>
      <c r="B22" s="17" t="s">
        <v>208</v>
      </c>
      <c r="C22" s="17" t="s">
        <v>209</v>
      </c>
      <c r="D22" s="13">
        <v>199322000</v>
      </c>
      <c r="E22" s="1" t="s">
        <v>183</v>
      </c>
    </row>
    <row r="23" spans="1:5" ht="18" customHeight="1" x14ac:dyDescent="0.2">
      <c r="A23" s="19"/>
      <c r="B23" s="17" t="s">
        <v>210</v>
      </c>
      <c r="C23" s="17" t="s">
        <v>211</v>
      </c>
      <c r="D23" s="13">
        <v>174515800</v>
      </c>
      <c r="E23" s="1" t="s">
        <v>183</v>
      </c>
    </row>
    <row r="24" spans="1:5" ht="18" customHeight="1" x14ac:dyDescent="0.2">
      <c r="A24" s="19"/>
      <c r="B24" s="17" t="s">
        <v>212</v>
      </c>
      <c r="C24" s="17" t="s">
        <v>185</v>
      </c>
      <c r="D24" s="13">
        <v>163428000</v>
      </c>
      <c r="E24" s="1" t="s">
        <v>191</v>
      </c>
    </row>
    <row r="25" spans="1:5" ht="18" customHeight="1" x14ac:dyDescent="0.2">
      <c r="A25" s="19"/>
      <c r="B25" s="17" t="s">
        <v>213</v>
      </c>
      <c r="C25" s="17"/>
      <c r="D25" s="13">
        <v>145535513</v>
      </c>
      <c r="E25" s="1" t="s">
        <v>214</v>
      </c>
    </row>
    <row r="26" spans="1:5" ht="18" customHeight="1" x14ac:dyDescent="0.2">
      <c r="A26" s="19"/>
      <c r="B26" s="17" t="s">
        <v>215</v>
      </c>
      <c r="C26" s="17" t="s">
        <v>197</v>
      </c>
      <c r="D26" s="13">
        <v>133086000</v>
      </c>
      <c r="E26" s="1" t="s">
        <v>191</v>
      </c>
    </row>
    <row r="27" spans="1:5" ht="18" customHeight="1" x14ac:dyDescent="0.2">
      <c r="A27" s="19"/>
      <c r="B27" s="17" t="s">
        <v>216</v>
      </c>
      <c r="C27" s="17" t="s">
        <v>185</v>
      </c>
      <c r="D27" s="13">
        <v>103109500</v>
      </c>
      <c r="E27" s="1" t="s">
        <v>191</v>
      </c>
    </row>
    <row r="28" spans="1:5" ht="18" customHeight="1" x14ac:dyDescent="0.2">
      <c r="A28" s="19"/>
      <c r="B28" s="17" t="s">
        <v>217</v>
      </c>
      <c r="C28" s="17"/>
      <c r="D28" s="13">
        <v>74939000</v>
      </c>
      <c r="E28" s="1" t="s">
        <v>214</v>
      </c>
    </row>
    <row r="29" spans="1:5" ht="18" customHeight="1" x14ac:dyDescent="0.2">
      <c r="A29" s="19"/>
      <c r="B29" s="17" t="s">
        <v>218</v>
      </c>
      <c r="C29" s="17" t="s">
        <v>219</v>
      </c>
      <c r="D29" s="13">
        <v>73681000</v>
      </c>
      <c r="E29" s="1" t="s">
        <v>186</v>
      </c>
    </row>
    <row r="30" spans="1:5" ht="18" customHeight="1" x14ac:dyDescent="0.2">
      <c r="A30" s="19"/>
      <c r="B30" s="17" t="s">
        <v>220</v>
      </c>
      <c r="C30" s="17" t="s">
        <v>221</v>
      </c>
      <c r="D30" s="13">
        <v>70298000</v>
      </c>
      <c r="E30" s="1" t="s">
        <v>183</v>
      </c>
    </row>
    <row r="31" spans="1:5" ht="18" customHeight="1" x14ac:dyDescent="0.2">
      <c r="A31" s="19"/>
      <c r="B31" s="17" t="s">
        <v>222</v>
      </c>
      <c r="C31" s="17" t="s">
        <v>222</v>
      </c>
      <c r="D31" s="13">
        <v>57196000</v>
      </c>
      <c r="E31" s="1" t="s">
        <v>194</v>
      </c>
    </row>
    <row r="32" spans="1:5" ht="18" customHeight="1" x14ac:dyDescent="0.2">
      <c r="A32" s="19"/>
      <c r="B32" s="17" t="s">
        <v>223</v>
      </c>
      <c r="C32" s="17" t="s">
        <v>224</v>
      </c>
      <c r="D32" s="13">
        <v>55471000</v>
      </c>
      <c r="E32" s="1" t="s">
        <v>186</v>
      </c>
    </row>
    <row r="33" spans="1:5" ht="18" customHeight="1" x14ac:dyDescent="0.2">
      <c r="A33" s="19"/>
      <c r="B33" s="17" t="s">
        <v>225</v>
      </c>
      <c r="C33" s="17" t="s">
        <v>185</v>
      </c>
      <c r="D33" s="13">
        <v>49050000</v>
      </c>
      <c r="E33" s="1" t="s">
        <v>186</v>
      </c>
    </row>
    <row r="34" spans="1:5" ht="18" customHeight="1" x14ac:dyDescent="0.2">
      <c r="A34" s="19"/>
      <c r="B34" s="17" t="s">
        <v>226</v>
      </c>
      <c r="C34" s="17" t="s">
        <v>221</v>
      </c>
      <c r="D34" s="13">
        <v>42450000</v>
      </c>
      <c r="E34" s="1" t="s">
        <v>227</v>
      </c>
    </row>
    <row r="35" spans="1:5" ht="18" customHeight="1" x14ac:dyDescent="0.2">
      <c r="A35" s="19"/>
      <c r="B35" s="17" t="s">
        <v>228</v>
      </c>
      <c r="C35" s="17" t="s">
        <v>228</v>
      </c>
      <c r="D35" s="13">
        <v>980834348</v>
      </c>
      <c r="E35" s="1" t="s">
        <v>228</v>
      </c>
    </row>
    <row r="36" spans="1:5" ht="18" customHeight="1" x14ac:dyDescent="0.2">
      <c r="A36" s="19"/>
      <c r="B36" s="17"/>
      <c r="C36" s="17"/>
      <c r="D36" s="13"/>
      <c r="E36" s="1"/>
    </row>
    <row r="37" spans="1:5" ht="18" customHeight="1" x14ac:dyDescent="0.2">
      <c r="A37" s="18"/>
      <c r="B37" s="1" t="s">
        <v>63</v>
      </c>
      <c r="C37" s="56"/>
      <c r="D37" s="13">
        <f>SUM(D11:D36)</f>
        <v>9114948990</v>
      </c>
      <c r="E37" s="56"/>
    </row>
    <row r="38" spans="1:5" ht="18" customHeight="1" x14ac:dyDescent="0.2">
      <c r="A38" s="1" t="s">
        <v>9</v>
      </c>
      <c r="B38" s="56"/>
      <c r="C38" s="56"/>
      <c r="D38" s="13">
        <f>D10+D37</f>
        <v>10031537565</v>
      </c>
      <c r="E38" s="56"/>
    </row>
  </sheetData>
  <mergeCells count="2">
    <mergeCell ref="A6:A10"/>
    <mergeCell ref="A11:A37"/>
  </mergeCells>
  <phoneticPr fontId="3"/>
  <pageMargins left="0.39370078740157483" right="0.39370078740157483" top="0.78740157480314965" bottom="0.39370078740157483" header="0.19685039370078741" footer="0.19685039370078741"/>
  <pageSetup paperSize="9" scale="82" orientation="landscape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引当金の明細</vt:lpstr>
      <vt:lpstr>基金の明細</vt:lpstr>
      <vt:lpstr>財源の明細</vt:lpstr>
      <vt:lpstr>地方債等（借入先別）の明細</vt:lpstr>
      <vt:lpstr>地方債等（返済期間別）の明細</vt:lpstr>
      <vt:lpstr>地方債等（利率別）の明細</vt:lpstr>
      <vt:lpstr>長期延滞債権の明細</vt:lpstr>
      <vt:lpstr>投資及び出資金の明細</vt:lpstr>
      <vt:lpstr>補助金等の明細</vt:lpstr>
      <vt:lpstr>未収金の明細</vt:lpstr>
      <vt:lpstr>有形固定資産に係る行政目的別の明細</vt:lpstr>
      <vt:lpstr>有形固定資産の明細</vt:lpstr>
      <vt:lpstr>'地方債等（借入先別）の明細'!Print_Area</vt:lpstr>
      <vt:lpstr>投資及び出資金の明細!Print_Area</vt:lpstr>
      <vt:lpstr>補助金等の明細!Print_Area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0002556</cp:lastModifiedBy>
  <dcterms:modified xsi:type="dcterms:W3CDTF">2023-03-20T04:31:59Z</dcterms:modified>
</cp:coreProperties>
</file>