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3217\Desktop\ホームページ週休２日\"/>
    </mc:Choice>
  </mc:AlternateContent>
  <xr:revisionPtr revIDLastSave="0" documentId="13_ncr:1_{6AD8EE64-01B6-455F-93EC-3DD1460B5329}" xr6:coauthVersionLast="47" xr6:coauthVersionMax="47" xr10:uidLastSave="{00000000-0000-0000-0000-000000000000}"/>
  <bookViews>
    <workbookView xWindow="1140" yWindow="1140" windowWidth="20820" windowHeight="13100" tabRatio="759" xr2:uid="{00000000-000D-0000-FFFF-FFFF00000000}"/>
  </bookViews>
  <sheets>
    <sheet name="週単位_入力用" sheetId="7" r:id="rId1"/>
    <sheet name="週単位_提出用" sheetId="8" r:id="rId2"/>
    <sheet name="月単位" sheetId="2" state="hidden" r:id="rId3"/>
    <sheet name="月単位(例)" sheetId="6" state="hidden" r:id="rId4"/>
  </sheets>
  <definedNames>
    <definedName name="_xlnm.Print_Area" localSheetId="2">月単位!$A$1:$AI$67</definedName>
    <definedName name="_xlnm.Print_Area" localSheetId="3">'月単位(例)'!$A$1:$AI$67</definedName>
    <definedName name="_xlnm.Print_Area" localSheetId="1">週単位_提出用!$A$1:$AE$60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8" l="1"/>
  <c r="C54" i="8"/>
  <c r="L45" i="8"/>
  <c r="L44" i="8"/>
  <c r="C45" i="8"/>
  <c r="C44" i="8"/>
  <c r="D9" i="7"/>
  <c r="U52" i="8" l="1"/>
  <c r="L52" i="8"/>
  <c r="C52" i="8"/>
  <c r="D55" i="8" s="1"/>
  <c r="E55" i="8" s="1"/>
  <c r="F55" i="8" s="1"/>
  <c r="G55" i="8" s="1"/>
  <c r="H55" i="8" s="1"/>
  <c r="I55" i="8" s="1"/>
  <c r="C56" i="8" s="1"/>
  <c r="D56" i="8" s="1"/>
  <c r="E56" i="8" s="1"/>
  <c r="F56" i="8" s="1"/>
  <c r="G56" i="8" s="1"/>
  <c r="H56" i="8" s="1"/>
  <c r="I56" i="8" s="1"/>
  <c r="C57" i="8" s="1"/>
  <c r="D57" i="8" s="1"/>
  <c r="E57" i="8" s="1"/>
  <c r="F57" i="8" s="1"/>
  <c r="G57" i="8" s="1"/>
  <c r="H57" i="8" s="1"/>
  <c r="I57" i="8" s="1"/>
  <c r="C58" i="8" s="1"/>
  <c r="D58" i="8" s="1"/>
  <c r="E58" i="8" s="1"/>
  <c r="F58" i="8" s="1"/>
  <c r="G58" i="8" s="1"/>
  <c r="H58" i="8" s="1"/>
  <c r="I58" i="8" s="1"/>
  <c r="C59" i="8" s="1"/>
  <c r="D59" i="8" s="1"/>
  <c r="E59" i="8" s="1"/>
  <c r="F59" i="8" s="1"/>
  <c r="G59" i="8" s="1"/>
  <c r="H59" i="8" s="1"/>
  <c r="I59" i="8" s="1"/>
  <c r="L42" i="8"/>
  <c r="M44" i="8" s="1"/>
  <c r="N44" i="8" s="1"/>
  <c r="O44" i="8" s="1"/>
  <c r="P44" i="8" s="1"/>
  <c r="Q44" i="8" s="1"/>
  <c r="R44" i="8" s="1"/>
  <c r="C42" i="8"/>
  <c r="U32" i="8"/>
  <c r="L32" i="8"/>
  <c r="AC61" i="6"/>
  <c r="AM14" i="6"/>
  <c r="H26" i="7"/>
  <c r="H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8" i="7"/>
  <c r="K28" i="7"/>
  <c r="J28" i="7"/>
  <c r="G9" i="7"/>
  <c r="I9" i="7" s="1"/>
  <c r="U42" i="8"/>
  <c r="U55" i="8" l="1"/>
  <c r="V55" i="8" s="1"/>
  <c r="W55" i="8" s="1"/>
  <c r="X55" i="8" s="1"/>
  <c r="Y55" i="8" s="1"/>
  <c r="Z55" i="8" s="1"/>
  <c r="AA55" i="8" s="1"/>
  <c r="U56" i="8" s="1"/>
  <c r="V56" i="8" s="1"/>
  <c r="W56" i="8" s="1"/>
  <c r="X56" i="8" s="1"/>
  <c r="Y56" i="8" s="1"/>
  <c r="Z56" i="8" s="1"/>
  <c r="AA56" i="8" s="1"/>
  <c r="U57" i="8" s="1"/>
  <c r="V57" i="8" s="1"/>
  <c r="W57" i="8" s="1"/>
  <c r="X57" i="8" s="1"/>
  <c r="Y57" i="8" s="1"/>
  <c r="Z57" i="8" s="1"/>
  <c r="AA57" i="8" s="1"/>
  <c r="U58" i="8" s="1"/>
  <c r="V58" i="8" s="1"/>
  <c r="W58" i="8" s="1"/>
  <c r="X58" i="8" s="1"/>
  <c r="Y58" i="8" s="1"/>
  <c r="Z58" i="8" s="1"/>
  <c r="AA58" i="8" s="1"/>
  <c r="U59" i="8" s="1"/>
  <c r="V59" i="8" s="1"/>
  <c r="W59" i="8" s="1"/>
  <c r="X59" i="8" s="1"/>
  <c r="Y59" i="8" s="1"/>
  <c r="Z59" i="8" s="1"/>
  <c r="AA59" i="8" s="1"/>
  <c r="U54" i="8"/>
  <c r="L55" i="8"/>
  <c r="M55" i="8" s="1"/>
  <c r="N55" i="8" s="1"/>
  <c r="O55" i="8" s="1"/>
  <c r="P55" i="8" s="1"/>
  <c r="Q55" i="8" s="1"/>
  <c r="R55" i="8" s="1"/>
  <c r="L56" i="8" s="1"/>
  <c r="M56" i="8" s="1"/>
  <c r="N56" i="8" s="1"/>
  <c r="O56" i="8" s="1"/>
  <c r="P56" i="8" s="1"/>
  <c r="Q56" i="8" s="1"/>
  <c r="R56" i="8" s="1"/>
  <c r="L57" i="8" s="1"/>
  <c r="M57" i="8" s="1"/>
  <c r="N57" i="8" s="1"/>
  <c r="O57" i="8" s="1"/>
  <c r="P57" i="8" s="1"/>
  <c r="Q57" i="8" s="1"/>
  <c r="R57" i="8" s="1"/>
  <c r="L58" i="8" s="1"/>
  <c r="M58" i="8" s="1"/>
  <c r="N58" i="8" s="1"/>
  <c r="O58" i="8" s="1"/>
  <c r="P58" i="8" s="1"/>
  <c r="Q58" i="8" s="1"/>
  <c r="R58" i="8" s="1"/>
  <c r="L59" i="8" s="1"/>
  <c r="M59" i="8" s="1"/>
  <c r="N59" i="8" s="1"/>
  <c r="O59" i="8" s="1"/>
  <c r="P59" i="8" s="1"/>
  <c r="Q59" i="8" s="1"/>
  <c r="R59" i="8" s="1"/>
  <c r="L54" i="8"/>
  <c r="M54" i="8" s="1"/>
  <c r="N54" i="8" s="1"/>
  <c r="O54" i="8" s="1"/>
  <c r="P54" i="8" s="1"/>
  <c r="Q54" i="8" s="1"/>
  <c r="R54" i="8" s="1"/>
  <c r="U45" i="8"/>
  <c r="V45" i="8" s="1"/>
  <c r="W45" i="8" s="1"/>
  <c r="X45" i="8" s="1"/>
  <c r="Y45" i="8" s="1"/>
  <c r="Z45" i="8" s="1"/>
  <c r="AA45" i="8" s="1"/>
  <c r="U46" i="8" s="1"/>
  <c r="V46" i="8" s="1"/>
  <c r="W46" i="8" s="1"/>
  <c r="X46" i="8" s="1"/>
  <c r="Y46" i="8" s="1"/>
  <c r="Z46" i="8" s="1"/>
  <c r="AA46" i="8" s="1"/>
  <c r="U47" i="8" s="1"/>
  <c r="V47" i="8" s="1"/>
  <c r="W47" i="8" s="1"/>
  <c r="X47" i="8" s="1"/>
  <c r="Y47" i="8" s="1"/>
  <c r="Z47" i="8" s="1"/>
  <c r="AA47" i="8" s="1"/>
  <c r="U48" i="8" s="1"/>
  <c r="V48" i="8" s="1"/>
  <c r="W48" i="8" s="1"/>
  <c r="X48" i="8" s="1"/>
  <c r="Y48" i="8" s="1"/>
  <c r="Z48" i="8" s="1"/>
  <c r="AA48" i="8" s="1"/>
  <c r="U49" i="8" s="1"/>
  <c r="V49" i="8" s="1"/>
  <c r="W49" i="8" s="1"/>
  <c r="X49" i="8" s="1"/>
  <c r="Y49" i="8" s="1"/>
  <c r="Z49" i="8" s="1"/>
  <c r="AA49" i="8" s="1"/>
  <c r="U44" i="8"/>
  <c r="V44" i="8" s="1"/>
  <c r="W44" i="8" s="1"/>
  <c r="X44" i="8" s="1"/>
  <c r="Y44" i="8" s="1"/>
  <c r="Z44" i="8" s="1"/>
  <c r="AA44" i="8" s="1"/>
  <c r="D44" i="8"/>
  <c r="E44" i="8" s="1"/>
  <c r="F44" i="8" s="1"/>
  <c r="G44" i="8" s="1"/>
  <c r="H44" i="8" s="1"/>
  <c r="I44" i="8" s="1"/>
  <c r="U34" i="8"/>
  <c r="V34" i="8" s="1"/>
  <c r="W34" i="8" s="1"/>
  <c r="X34" i="8" s="1"/>
  <c r="Y34" i="8" s="1"/>
  <c r="Z34" i="8" s="1"/>
  <c r="AA34" i="8" s="1"/>
  <c r="U35" i="8"/>
  <c r="V35" i="8" s="1"/>
  <c r="W35" i="8" s="1"/>
  <c r="X35" i="8" s="1"/>
  <c r="Y35" i="8" s="1"/>
  <c r="Z35" i="8" s="1"/>
  <c r="AA35" i="8" s="1"/>
  <c r="L35" i="8"/>
  <c r="M35" i="8" s="1"/>
  <c r="N35" i="8" s="1"/>
  <c r="O35" i="8" s="1"/>
  <c r="P35" i="8" s="1"/>
  <c r="Q35" i="8" s="1"/>
  <c r="R35" i="8" s="1"/>
  <c r="L36" i="8" s="1"/>
  <c r="M36" i="8" s="1"/>
  <c r="N36" i="8" s="1"/>
  <c r="O36" i="8" s="1"/>
  <c r="P36" i="8" s="1"/>
  <c r="Q36" i="8" s="1"/>
  <c r="R36" i="8" s="1"/>
  <c r="L37" i="8" s="1"/>
  <c r="M37" i="8" s="1"/>
  <c r="N37" i="8" s="1"/>
  <c r="O37" i="8" s="1"/>
  <c r="P37" i="8" s="1"/>
  <c r="Q37" i="8" s="1"/>
  <c r="R37" i="8" s="1"/>
  <c r="L38" i="8" s="1"/>
  <c r="M38" i="8" s="1"/>
  <c r="N38" i="8" s="1"/>
  <c r="O38" i="8" s="1"/>
  <c r="P38" i="8" s="1"/>
  <c r="Q38" i="8" s="1"/>
  <c r="R38" i="8" s="1"/>
  <c r="L39" i="8" s="1"/>
  <c r="M39" i="8" s="1"/>
  <c r="N39" i="8" s="1"/>
  <c r="O39" i="8" s="1"/>
  <c r="P39" i="8" s="1"/>
  <c r="Q39" i="8" s="1"/>
  <c r="R39" i="8" s="1"/>
  <c r="L34" i="8"/>
  <c r="M34" i="8" s="1"/>
  <c r="N34" i="8" s="1"/>
  <c r="O34" i="8" s="1"/>
  <c r="P34" i="8" s="1"/>
  <c r="Q34" i="8" s="1"/>
  <c r="R34" i="8" s="1"/>
  <c r="V54" i="8"/>
  <c r="W54" i="8" s="1"/>
  <c r="X54" i="8" s="1"/>
  <c r="Y54" i="8" s="1"/>
  <c r="Z54" i="8" s="1"/>
  <c r="AA54" i="8" s="1"/>
  <c r="D54" i="8"/>
  <c r="E54" i="8" s="1"/>
  <c r="F54" i="8" s="1"/>
  <c r="G54" i="8" s="1"/>
  <c r="H54" i="8" s="1"/>
  <c r="I54" i="8" s="1"/>
  <c r="M45" i="8"/>
  <c r="N45" i="8" s="1"/>
  <c r="O45" i="8" s="1"/>
  <c r="P45" i="8" s="1"/>
  <c r="Q45" i="8" s="1"/>
  <c r="R45" i="8" s="1"/>
  <c r="L46" i="8" s="1"/>
  <c r="M46" i="8" s="1"/>
  <c r="N46" i="8" s="1"/>
  <c r="O46" i="8" s="1"/>
  <c r="P46" i="8" s="1"/>
  <c r="Q46" i="8" s="1"/>
  <c r="R46" i="8" s="1"/>
  <c r="L47" i="8" s="1"/>
  <c r="M47" i="8" s="1"/>
  <c r="N47" i="8" s="1"/>
  <c r="O47" i="8" s="1"/>
  <c r="P47" i="8" s="1"/>
  <c r="Q47" i="8" s="1"/>
  <c r="R47" i="8" s="1"/>
  <c r="L48" i="8" s="1"/>
  <c r="M48" i="8" s="1"/>
  <c r="N48" i="8" s="1"/>
  <c r="O48" i="8" s="1"/>
  <c r="P48" i="8" s="1"/>
  <c r="Q48" i="8" s="1"/>
  <c r="R48" i="8" s="1"/>
  <c r="L49" i="8" s="1"/>
  <c r="M49" i="8" s="1"/>
  <c r="N49" i="8" s="1"/>
  <c r="O49" i="8" s="1"/>
  <c r="P49" i="8" s="1"/>
  <c r="Q49" i="8" s="1"/>
  <c r="R49" i="8" s="1"/>
  <c r="D45" i="8"/>
  <c r="E45" i="8" s="1"/>
  <c r="F45" i="8" s="1"/>
  <c r="G45" i="8" s="1"/>
  <c r="H45" i="8" s="1"/>
  <c r="I45" i="8" s="1"/>
  <c r="C46" i="8" s="1"/>
  <c r="D46" i="8" s="1"/>
  <c r="E46" i="8" s="1"/>
  <c r="F46" i="8" s="1"/>
  <c r="G46" i="8" s="1"/>
  <c r="H46" i="8" s="1"/>
  <c r="I46" i="8" s="1"/>
  <c r="C47" i="8" s="1"/>
  <c r="D47" i="8" s="1"/>
  <c r="E47" i="8" s="1"/>
  <c r="F47" i="8" s="1"/>
  <c r="G47" i="8" s="1"/>
  <c r="H47" i="8" s="1"/>
  <c r="I47" i="8" s="1"/>
  <c r="C48" i="8" s="1"/>
  <c r="D48" i="8" s="1"/>
  <c r="E48" i="8" s="1"/>
  <c r="F48" i="8" s="1"/>
  <c r="G48" i="8" s="1"/>
  <c r="H48" i="8" s="1"/>
  <c r="I48" i="8" s="1"/>
  <c r="C49" i="8" s="1"/>
  <c r="D49" i="8" s="1"/>
  <c r="E49" i="8" s="1"/>
  <c r="F49" i="8" s="1"/>
  <c r="G49" i="8" s="1"/>
  <c r="H49" i="8" s="1"/>
  <c r="I49" i="8" s="1"/>
  <c r="H9" i="7"/>
  <c r="L28" i="7"/>
  <c r="U36" i="8" l="1"/>
  <c r="V36" i="8" s="1"/>
  <c r="W36" i="8" s="1"/>
  <c r="X36" i="8" s="1"/>
  <c r="Y36" i="8" s="1"/>
  <c r="Z36" i="8" s="1"/>
  <c r="AA36" i="8" s="1"/>
  <c r="U37" i="8" s="1"/>
  <c r="V37" i="8" s="1"/>
  <c r="W37" i="8" s="1"/>
  <c r="X37" i="8" s="1"/>
  <c r="Y37" i="8" s="1"/>
  <c r="Z37" i="8" s="1"/>
  <c r="AA37" i="8" s="1"/>
  <c r="U38" i="8" s="1"/>
  <c r="V38" i="8" s="1"/>
  <c r="W38" i="8" s="1"/>
  <c r="X38" i="8" s="1"/>
  <c r="Y38" i="8" s="1"/>
  <c r="Z38" i="8" s="1"/>
  <c r="AA38" i="8" s="1"/>
  <c r="U39" i="8" s="1"/>
  <c r="V39" i="8" s="1"/>
  <c r="W39" i="8" s="1"/>
  <c r="X39" i="8" s="1"/>
  <c r="Y39" i="8" s="1"/>
  <c r="Z39" i="8" s="1"/>
  <c r="AA39" i="8" s="1"/>
  <c r="C32" i="8"/>
  <c r="C7" i="2"/>
  <c r="F10" i="7"/>
  <c r="C10" i="2"/>
  <c r="C8" i="2"/>
  <c r="D10" i="7"/>
  <c r="X10" i="6"/>
  <c r="AG17" i="2"/>
  <c r="AG18" i="2" s="1"/>
  <c r="AC62" i="6"/>
  <c r="AJ59" i="6"/>
  <c r="AJ50" i="6"/>
  <c r="AJ41" i="6"/>
  <c r="AJ32" i="6"/>
  <c r="AJ23" i="6"/>
  <c r="AJ14" i="6"/>
  <c r="AK14" i="6"/>
  <c r="AA73" i="6"/>
  <c r="S73" i="6"/>
  <c r="K73" i="6"/>
  <c r="C73" i="6"/>
  <c r="AH59" i="6"/>
  <c r="AG55" i="6"/>
  <c r="AB55" i="6"/>
  <c r="AA55" i="6"/>
  <c r="Z55" i="6"/>
  <c r="Y55" i="6"/>
  <c r="T55" i="6"/>
  <c r="S55" i="6"/>
  <c r="R55" i="6"/>
  <c r="Q55" i="6"/>
  <c r="L55" i="6"/>
  <c r="K55" i="6"/>
  <c r="J55" i="6"/>
  <c r="I55" i="6"/>
  <c r="D55" i="6"/>
  <c r="C55" i="6"/>
  <c r="AG54" i="6"/>
  <c r="AD54" i="6"/>
  <c r="AA54" i="6"/>
  <c r="Y54" i="6"/>
  <c r="V54" i="6"/>
  <c r="S54" i="6"/>
  <c r="Q54" i="6"/>
  <c r="N54" i="6"/>
  <c r="K54" i="6"/>
  <c r="I54" i="6"/>
  <c r="F54" i="6"/>
  <c r="C54" i="6"/>
  <c r="AG53" i="6"/>
  <c r="AF53" i="6"/>
  <c r="AF54" i="6" s="1"/>
  <c r="AE53" i="6"/>
  <c r="AE54" i="6" s="1"/>
  <c r="AD53" i="6"/>
  <c r="AD55" i="6" s="1"/>
  <c r="AC53" i="6"/>
  <c r="AC54" i="6" s="1"/>
  <c r="AB53" i="6"/>
  <c r="AB54" i="6" s="1"/>
  <c r="AA53" i="6"/>
  <c r="Z53" i="6"/>
  <c r="Z54" i="6" s="1"/>
  <c r="Y53" i="6"/>
  <c r="X53" i="6"/>
  <c r="X54" i="6" s="1"/>
  <c r="W53" i="6"/>
  <c r="W54" i="6" s="1"/>
  <c r="V53" i="6"/>
  <c r="V55" i="6" s="1"/>
  <c r="U53" i="6"/>
  <c r="U54" i="6" s="1"/>
  <c r="T53" i="6"/>
  <c r="T54" i="6" s="1"/>
  <c r="S53" i="6"/>
  <c r="R53" i="6"/>
  <c r="R54" i="6" s="1"/>
  <c r="Q53" i="6"/>
  <c r="P53" i="6"/>
  <c r="P54" i="6" s="1"/>
  <c r="O53" i="6"/>
  <c r="O54" i="6" s="1"/>
  <c r="N53" i="6"/>
  <c r="N55" i="6" s="1"/>
  <c r="M53" i="6"/>
  <c r="M54" i="6" s="1"/>
  <c r="L53" i="6"/>
  <c r="L54" i="6" s="1"/>
  <c r="K53" i="6"/>
  <c r="J53" i="6"/>
  <c r="J54" i="6" s="1"/>
  <c r="I53" i="6"/>
  <c r="H53" i="6"/>
  <c r="H54" i="6" s="1"/>
  <c r="G53" i="6"/>
  <c r="G54" i="6" s="1"/>
  <c r="F53" i="6"/>
  <c r="F55" i="6" s="1"/>
  <c r="E53" i="6"/>
  <c r="E54" i="6" s="1"/>
  <c r="D53" i="6"/>
  <c r="D54" i="6" s="1"/>
  <c r="C53" i="6"/>
  <c r="C52" i="6"/>
  <c r="AH50" i="6"/>
  <c r="AD46" i="6"/>
  <c r="AC46" i="6"/>
  <c r="X46" i="6"/>
  <c r="W46" i="6"/>
  <c r="V46" i="6"/>
  <c r="U46" i="6"/>
  <c r="P46" i="6"/>
  <c r="N46" i="6"/>
  <c r="M46" i="6"/>
  <c r="H46" i="6"/>
  <c r="F46" i="6"/>
  <c r="E46" i="6"/>
  <c r="AC45" i="6"/>
  <c r="Z45" i="6"/>
  <c r="W45" i="6"/>
  <c r="U45" i="6"/>
  <c r="R45" i="6"/>
  <c r="O45" i="6"/>
  <c r="M45" i="6"/>
  <c r="J45" i="6"/>
  <c r="G45" i="6"/>
  <c r="E45" i="6"/>
  <c r="AK50" i="6"/>
  <c r="AD44" i="6"/>
  <c r="AD45" i="6" s="1"/>
  <c r="AC44" i="6"/>
  <c r="AB44" i="6"/>
  <c r="AB45" i="6" s="1"/>
  <c r="AA44" i="6"/>
  <c r="AA45" i="6" s="1"/>
  <c r="Z44" i="6"/>
  <c r="Z46" i="6" s="1"/>
  <c r="Y44" i="6"/>
  <c r="Y45" i="6" s="1"/>
  <c r="X44" i="6"/>
  <c r="X45" i="6" s="1"/>
  <c r="W44" i="6"/>
  <c r="V44" i="6"/>
  <c r="V45" i="6" s="1"/>
  <c r="U44" i="6"/>
  <c r="T44" i="6"/>
  <c r="T45" i="6" s="1"/>
  <c r="S44" i="6"/>
  <c r="S45" i="6" s="1"/>
  <c r="R44" i="6"/>
  <c r="R46" i="6" s="1"/>
  <c r="Q44" i="6"/>
  <c r="Q45" i="6" s="1"/>
  <c r="P44" i="6"/>
  <c r="P45" i="6" s="1"/>
  <c r="O44" i="6"/>
  <c r="O46" i="6" s="1"/>
  <c r="N44" i="6"/>
  <c r="N45" i="6" s="1"/>
  <c r="M44" i="6"/>
  <c r="L44" i="6"/>
  <c r="L45" i="6" s="1"/>
  <c r="K44" i="6"/>
  <c r="K45" i="6" s="1"/>
  <c r="J44" i="6"/>
  <c r="J46" i="6" s="1"/>
  <c r="I44" i="6"/>
  <c r="I45" i="6" s="1"/>
  <c r="H44" i="6"/>
  <c r="H45" i="6" s="1"/>
  <c r="G44" i="6"/>
  <c r="G46" i="6" s="1"/>
  <c r="F44" i="6"/>
  <c r="F45" i="6" s="1"/>
  <c r="E44" i="6"/>
  <c r="D44" i="6"/>
  <c r="D45" i="6" s="1"/>
  <c r="C44" i="6"/>
  <c r="C45" i="6" s="1"/>
  <c r="C43" i="6"/>
  <c r="AH41" i="6"/>
  <c r="AG37" i="6"/>
  <c r="AE37" i="6"/>
  <c r="AB37" i="6"/>
  <c r="Z37" i="6"/>
  <c r="Y37" i="6"/>
  <c r="W37" i="6"/>
  <c r="T37" i="6"/>
  <c r="R37" i="6"/>
  <c r="Q37" i="6"/>
  <c r="O37" i="6"/>
  <c r="L37" i="6"/>
  <c r="J37" i="6"/>
  <c r="I37" i="6"/>
  <c r="G37" i="6"/>
  <c r="D37" i="6"/>
  <c r="AG36" i="6"/>
  <c r="AD36" i="6"/>
  <c r="AA36" i="6"/>
  <c r="Y36" i="6"/>
  <c r="V36" i="6"/>
  <c r="S36" i="6"/>
  <c r="Q36" i="6"/>
  <c r="N36" i="6"/>
  <c r="K36" i="6"/>
  <c r="I36" i="6"/>
  <c r="F36" i="6"/>
  <c r="C36" i="6"/>
  <c r="AG35" i="6"/>
  <c r="AF35" i="6"/>
  <c r="AF36" i="6" s="1"/>
  <c r="AE35" i="6"/>
  <c r="AE36" i="6" s="1"/>
  <c r="AD35" i="6"/>
  <c r="AD37" i="6" s="1"/>
  <c r="AC35" i="6"/>
  <c r="AC36" i="6" s="1"/>
  <c r="AB35" i="6"/>
  <c r="AB36" i="6" s="1"/>
  <c r="AA35" i="6"/>
  <c r="AA37" i="6" s="1"/>
  <c r="Z35" i="6"/>
  <c r="Z36" i="6" s="1"/>
  <c r="Y35" i="6"/>
  <c r="X35" i="6"/>
  <c r="X36" i="6" s="1"/>
  <c r="W35" i="6"/>
  <c r="W36" i="6" s="1"/>
  <c r="V35" i="6"/>
  <c r="V37" i="6" s="1"/>
  <c r="U35" i="6"/>
  <c r="U36" i="6" s="1"/>
  <c r="T35" i="6"/>
  <c r="T36" i="6" s="1"/>
  <c r="S35" i="6"/>
  <c r="S37" i="6" s="1"/>
  <c r="R35" i="6"/>
  <c r="R36" i="6" s="1"/>
  <c r="Q35" i="6"/>
  <c r="P35" i="6"/>
  <c r="P36" i="6" s="1"/>
  <c r="O35" i="6"/>
  <c r="O36" i="6" s="1"/>
  <c r="N35" i="6"/>
  <c r="N37" i="6" s="1"/>
  <c r="M35" i="6"/>
  <c r="M36" i="6" s="1"/>
  <c r="L35" i="6"/>
  <c r="L36" i="6" s="1"/>
  <c r="K35" i="6"/>
  <c r="K37" i="6" s="1"/>
  <c r="J35" i="6"/>
  <c r="J36" i="6" s="1"/>
  <c r="I35" i="6"/>
  <c r="H35" i="6"/>
  <c r="H36" i="6" s="1"/>
  <c r="G35" i="6"/>
  <c r="G36" i="6" s="1"/>
  <c r="F35" i="6"/>
  <c r="F37" i="6" s="1"/>
  <c r="E35" i="6"/>
  <c r="E36" i="6" s="1"/>
  <c r="D35" i="6"/>
  <c r="D36" i="6" s="1"/>
  <c r="C35" i="6"/>
  <c r="C37" i="6" s="1"/>
  <c r="C34" i="6"/>
  <c r="AH32" i="6"/>
  <c r="AF28" i="6"/>
  <c r="AD28" i="6"/>
  <c r="AC28" i="6"/>
  <c r="AA28" i="6"/>
  <c r="X28" i="6"/>
  <c r="V28" i="6"/>
  <c r="U28" i="6"/>
  <c r="S28" i="6"/>
  <c r="P28" i="6"/>
  <c r="N28" i="6"/>
  <c r="M28" i="6"/>
  <c r="K28" i="6"/>
  <c r="H28" i="6"/>
  <c r="F28" i="6"/>
  <c r="E28" i="6"/>
  <c r="C28" i="6"/>
  <c r="AE27" i="6"/>
  <c r="AC27" i="6"/>
  <c r="Z27" i="6"/>
  <c r="W27" i="6"/>
  <c r="U27" i="6"/>
  <c r="R27" i="6"/>
  <c r="O27" i="6"/>
  <c r="M27" i="6"/>
  <c r="J27" i="6"/>
  <c r="G27" i="6"/>
  <c r="E27" i="6"/>
  <c r="AG26" i="6"/>
  <c r="AK32" i="6" s="1"/>
  <c r="AF26" i="6"/>
  <c r="AF27" i="6" s="1"/>
  <c r="AE26" i="6"/>
  <c r="AE28" i="6" s="1"/>
  <c r="AD26" i="6"/>
  <c r="AD27" i="6" s="1"/>
  <c r="AC26" i="6"/>
  <c r="AB26" i="6"/>
  <c r="AB27" i="6" s="1"/>
  <c r="AA26" i="6"/>
  <c r="AA27" i="6" s="1"/>
  <c r="Z26" i="6"/>
  <c r="Z28" i="6" s="1"/>
  <c r="Y26" i="6"/>
  <c r="Y27" i="6" s="1"/>
  <c r="X26" i="6"/>
  <c r="X27" i="6" s="1"/>
  <c r="W26" i="6"/>
  <c r="W28" i="6" s="1"/>
  <c r="V26" i="6"/>
  <c r="V27" i="6" s="1"/>
  <c r="U26" i="6"/>
  <c r="T26" i="6"/>
  <c r="T27" i="6" s="1"/>
  <c r="S26" i="6"/>
  <c r="S27" i="6" s="1"/>
  <c r="R26" i="6"/>
  <c r="R28" i="6" s="1"/>
  <c r="Q26" i="6"/>
  <c r="Q27" i="6" s="1"/>
  <c r="P26" i="6"/>
  <c r="P27" i="6" s="1"/>
  <c r="O26" i="6"/>
  <c r="O28" i="6" s="1"/>
  <c r="N26" i="6"/>
  <c r="N27" i="6" s="1"/>
  <c r="M26" i="6"/>
  <c r="L26" i="6"/>
  <c r="L27" i="6" s="1"/>
  <c r="K26" i="6"/>
  <c r="K27" i="6" s="1"/>
  <c r="J26" i="6"/>
  <c r="J28" i="6" s="1"/>
  <c r="I26" i="6"/>
  <c r="I27" i="6" s="1"/>
  <c r="H26" i="6"/>
  <c r="H27" i="6" s="1"/>
  <c r="G26" i="6"/>
  <c r="G28" i="6" s="1"/>
  <c r="F26" i="6"/>
  <c r="F27" i="6" s="1"/>
  <c r="E26" i="6"/>
  <c r="D26" i="6"/>
  <c r="D27" i="6" s="1"/>
  <c r="C26" i="6"/>
  <c r="C27" i="6" s="1"/>
  <c r="C25" i="6"/>
  <c r="AH23" i="6"/>
  <c r="AE19" i="6"/>
  <c r="AD19" i="6"/>
  <c r="AB19" i="6"/>
  <c r="Z19" i="6"/>
  <c r="Y19" i="6"/>
  <c r="W19" i="6"/>
  <c r="V19" i="6"/>
  <c r="T19" i="6"/>
  <c r="R19" i="6"/>
  <c r="Q19" i="6"/>
  <c r="O19" i="6"/>
  <c r="L19" i="6"/>
  <c r="J19" i="6"/>
  <c r="I19" i="6"/>
  <c r="G19" i="6"/>
  <c r="D19" i="6"/>
  <c r="AD18" i="6"/>
  <c r="AA18" i="6"/>
  <c r="Y18" i="6"/>
  <c r="V18" i="6"/>
  <c r="S18" i="6"/>
  <c r="Q18" i="6"/>
  <c r="N18" i="6"/>
  <c r="K18" i="6"/>
  <c r="I18" i="6"/>
  <c r="F18" i="6"/>
  <c r="C18" i="6"/>
  <c r="AG73" i="6"/>
  <c r="AF17" i="6"/>
  <c r="AF18" i="6" s="1"/>
  <c r="AE17" i="6"/>
  <c r="AE18" i="6" s="1"/>
  <c r="AD17" i="6"/>
  <c r="AD73" i="6" s="1"/>
  <c r="AC17" i="6"/>
  <c r="AC18" i="6" s="1"/>
  <c r="AB17" i="6"/>
  <c r="AB18" i="6" s="1"/>
  <c r="AA17" i="6"/>
  <c r="AA19" i="6" s="1"/>
  <c r="Z17" i="6"/>
  <c r="Z73" i="6" s="1"/>
  <c r="Y17" i="6"/>
  <c r="Y73" i="6" s="1"/>
  <c r="X17" i="6"/>
  <c r="X18" i="6" s="1"/>
  <c r="W17" i="6"/>
  <c r="W18" i="6" s="1"/>
  <c r="V17" i="6"/>
  <c r="V73" i="6" s="1"/>
  <c r="U17" i="6"/>
  <c r="U18" i="6" s="1"/>
  <c r="T17" i="6"/>
  <c r="T18" i="6" s="1"/>
  <c r="S17" i="6"/>
  <c r="S19" i="6" s="1"/>
  <c r="R17" i="6"/>
  <c r="R73" i="6" s="1"/>
  <c r="Q17" i="6"/>
  <c r="Q73" i="6" s="1"/>
  <c r="P17" i="6"/>
  <c r="P18" i="6" s="1"/>
  <c r="O17" i="6"/>
  <c r="O18" i="6" s="1"/>
  <c r="N17" i="6"/>
  <c r="N19" i="6" s="1"/>
  <c r="M17" i="6"/>
  <c r="M18" i="6" s="1"/>
  <c r="L17" i="6"/>
  <c r="L18" i="6" s="1"/>
  <c r="K17" i="6"/>
  <c r="K19" i="6" s="1"/>
  <c r="J17" i="6"/>
  <c r="J73" i="6" s="1"/>
  <c r="I17" i="6"/>
  <c r="I73" i="6" s="1"/>
  <c r="H17" i="6"/>
  <c r="H18" i="6" s="1"/>
  <c r="G17" i="6"/>
  <c r="G18" i="6" s="1"/>
  <c r="F17" i="6"/>
  <c r="F19" i="6" s="1"/>
  <c r="E17" i="6"/>
  <c r="E18" i="6" s="1"/>
  <c r="D17" i="6"/>
  <c r="D18" i="6" s="1"/>
  <c r="C17" i="6"/>
  <c r="C19" i="6" s="1"/>
  <c r="C16" i="6"/>
  <c r="AH14" i="6"/>
  <c r="AF10" i="6"/>
  <c r="AD10" i="6"/>
  <c r="AC10" i="6"/>
  <c r="AA10" i="6"/>
  <c r="Z10" i="6"/>
  <c r="V10" i="6"/>
  <c r="U10" i="6"/>
  <c r="S10" i="6"/>
  <c r="P10" i="6"/>
  <c r="N10" i="6"/>
  <c r="M10" i="6"/>
  <c r="K10" i="6"/>
  <c r="H10" i="6"/>
  <c r="F10" i="6"/>
  <c r="E10" i="6"/>
  <c r="C10" i="6"/>
  <c r="AE9" i="6"/>
  <c r="AC9" i="6"/>
  <c r="Z9" i="6"/>
  <c r="W9" i="6"/>
  <c r="U9" i="6"/>
  <c r="R9" i="6"/>
  <c r="O9" i="6"/>
  <c r="M9" i="6"/>
  <c r="J9" i="6"/>
  <c r="G9" i="6"/>
  <c r="E9" i="6"/>
  <c r="AG8" i="6"/>
  <c r="AF8" i="6"/>
  <c r="AF72" i="6" s="1"/>
  <c r="AE8" i="6"/>
  <c r="AE72" i="6" s="1"/>
  <c r="AD8" i="6"/>
  <c r="AD72" i="6" s="1"/>
  <c r="AC8" i="6"/>
  <c r="AC72" i="6" s="1"/>
  <c r="AB8" i="6"/>
  <c r="AB9" i="6" s="1"/>
  <c r="AA8" i="6"/>
  <c r="AA9" i="6" s="1"/>
  <c r="Z8" i="6"/>
  <c r="Z72" i="6" s="1"/>
  <c r="Y8" i="6"/>
  <c r="Y72" i="6" s="1"/>
  <c r="X8" i="6"/>
  <c r="X72" i="6" s="1"/>
  <c r="W8" i="6"/>
  <c r="W72" i="6" s="1"/>
  <c r="V8" i="6"/>
  <c r="V72" i="6" s="1"/>
  <c r="U8" i="6"/>
  <c r="U72" i="6" s="1"/>
  <c r="T8" i="6"/>
  <c r="T9" i="6" s="1"/>
  <c r="S8" i="6"/>
  <c r="S9" i="6" s="1"/>
  <c r="R8" i="6"/>
  <c r="R72" i="6" s="1"/>
  <c r="Q8" i="6"/>
  <c r="Q72" i="6" s="1"/>
  <c r="P8" i="6"/>
  <c r="P72" i="6" s="1"/>
  <c r="O8" i="6"/>
  <c r="O72" i="6" s="1"/>
  <c r="N8" i="6"/>
  <c r="N72" i="6" s="1"/>
  <c r="M8" i="6"/>
  <c r="M72" i="6" s="1"/>
  <c r="L8" i="6"/>
  <c r="L9" i="6" s="1"/>
  <c r="K8" i="6"/>
  <c r="K9" i="6" s="1"/>
  <c r="J8" i="6"/>
  <c r="J72" i="6" s="1"/>
  <c r="I8" i="6"/>
  <c r="I72" i="6" s="1"/>
  <c r="H8" i="6"/>
  <c r="H72" i="6" s="1"/>
  <c r="G8" i="6"/>
  <c r="G72" i="6" s="1"/>
  <c r="F8" i="6"/>
  <c r="F72" i="6" s="1"/>
  <c r="E8" i="6"/>
  <c r="E72" i="6" s="1"/>
  <c r="D8" i="6"/>
  <c r="D9" i="6" s="1"/>
  <c r="C8" i="6"/>
  <c r="C9" i="6" s="1"/>
  <c r="C7" i="6"/>
  <c r="AK41" i="2"/>
  <c r="AE44" i="2"/>
  <c r="AE46" i="2" s="1"/>
  <c r="AF44" i="2"/>
  <c r="AF46" i="2" s="1"/>
  <c r="AG44" i="2"/>
  <c r="AG46" i="2" s="1"/>
  <c r="AF45" i="2"/>
  <c r="AJ59" i="2"/>
  <c r="AJ50" i="2"/>
  <c r="AJ41" i="2"/>
  <c r="AJ32" i="2"/>
  <c r="AJ23" i="2"/>
  <c r="AJ14" i="2"/>
  <c r="AH14" i="2"/>
  <c r="C43" i="2"/>
  <c r="C44" i="2"/>
  <c r="C17" i="2"/>
  <c r="C19" i="2" s="1"/>
  <c r="AH59" i="2"/>
  <c r="AH50" i="2"/>
  <c r="AH41" i="2"/>
  <c r="AH32" i="2"/>
  <c r="AH23" i="2"/>
  <c r="G8" i="2"/>
  <c r="G72" i="2" s="1"/>
  <c r="C9" i="2"/>
  <c r="AG53" i="2"/>
  <c r="AG55" i="2" s="1"/>
  <c r="AF53" i="2"/>
  <c r="AF55" i="2" s="1"/>
  <c r="AE53" i="2"/>
  <c r="AE55" i="2" s="1"/>
  <c r="AD53" i="2"/>
  <c r="AD55" i="2" s="1"/>
  <c r="AC53" i="2"/>
  <c r="AC55" i="2" s="1"/>
  <c r="AB53" i="2"/>
  <c r="AB55" i="2" s="1"/>
  <c r="AA53" i="2"/>
  <c r="AA55" i="2" s="1"/>
  <c r="Z53" i="2"/>
  <c r="Z55" i="2" s="1"/>
  <c r="Y53" i="2"/>
  <c r="Y55" i="2" s="1"/>
  <c r="X53" i="2"/>
  <c r="X55" i="2" s="1"/>
  <c r="W53" i="2"/>
  <c r="W55" i="2" s="1"/>
  <c r="V53" i="2"/>
  <c r="V55" i="2" s="1"/>
  <c r="U53" i="2"/>
  <c r="U55" i="2" s="1"/>
  <c r="T53" i="2"/>
  <c r="T55" i="2" s="1"/>
  <c r="S53" i="2"/>
  <c r="S55" i="2" s="1"/>
  <c r="R53" i="2"/>
  <c r="R55" i="2" s="1"/>
  <c r="Q53" i="2"/>
  <c r="Q55" i="2" s="1"/>
  <c r="P53" i="2"/>
  <c r="P55" i="2" s="1"/>
  <c r="O53" i="2"/>
  <c r="O55" i="2" s="1"/>
  <c r="N53" i="2"/>
  <c r="N55" i="2" s="1"/>
  <c r="M53" i="2"/>
  <c r="M55" i="2" s="1"/>
  <c r="L53" i="2"/>
  <c r="L55" i="2" s="1"/>
  <c r="K53" i="2"/>
  <c r="K55" i="2" s="1"/>
  <c r="J53" i="2"/>
  <c r="J55" i="2" s="1"/>
  <c r="I53" i="2"/>
  <c r="I55" i="2" s="1"/>
  <c r="H53" i="2"/>
  <c r="H55" i="2" s="1"/>
  <c r="G53" i="2"/>
  <c r="G55" i="2" s="1"/>
  <c r="F53" i="2"/>
  <c r="F55" i="2" s="1"/>
  <c r="E53" i="2"/>
  <c r="E55" i="2" s="1"/>
  <c r="D53" i="2"/>
  <c r="D55" i="2" s="1"/>
  <c r="C53" i="2"/>
  <c r="C55" i="2" s="1"/>
  <c r="AD44" i="2"/>
  <c r="AD46" i="2" s="1"/>
  <c r="AC44" i="2"/>
  <c r="AC46" i="2" s="1"/>
  <c r="AB44" i="2"/>
  <c r="AB46" i="2" s="1"/>
  <c r="AA44" i="2"/>
  <c r="AA46" i="2" s="1"/>
  <c r="Z44" i="2"/>
  <c r="Z46" i="2" s="1"/>
  <c r="Y44" i="2"/>
  <c r="Y46" i="2" s="1"/>
  <c r="X44" i="2"/>
  <c r="X46" i="2" s="1"/>
  <c r="W44" i="2"/>
  <c r="W46" i="2" s="1"/>
  <c r="V44" i="2"/>
  <c r="V46" i="2" s="1"/>
  <c r="U44" i="2"/>
  <c r="U46" i="2" s="1"/>
  <c r="T44" i="2"/>
  <c r="T46" i="2" s="1"/>
  <c r="S44" i="2"/>
  <c r="S46" i="2" s="1"/>
  <c r="R44" i="2"/>
  <c r="R46" i="2" s="1"/>
  <c r="Q44" i="2"/>
  <c r="Q46" i="2" s="1"/>
  <c r="P44" i="2"/>
  <c r="P46" i="2" s="1"/>
  <c r="O44" i="2"/>
  <c r="O46" i="2" s="1"/>
  <c r="N44" i="2"/>
  <c r="N46" i="2" s="1"/>
  <c r="M44" i="2"/>
  <c r="M46" i="2" s="1"/>
  <c r="L44" i="2"/>
  <c r="L46" i="2" s="1"/>
  <c r="K44" i="2"/>
  <c r="K46" i="2" s="1"/>
  <c r="J44" i="2"/>
  <c r="J46" i="2" s="1"/>
  <c r="I44" i="2"/>
  <c r="I46" i="2" s="1"/>
  <c r="H44" i="2"/>
  <c r="H46" i="2" s="1"/>
  <c r="G44" i="2"/>
  <c r="G46" i="2" s="1"/>
  <c r="F44" i="2"/>
  <c r="F46" i="2" s="1"/>
  <c r="E44" i="2"/>
  <c r="E46" i="2" s="1"/>
  <c r="D44" i="2"/>
  <c r="D46" i="2" s="1"/>
  <c r="AG35" i="2"/>
  <c r="AG37" i="2" s="1"/>
  <c r="AF35" i="2"/>
  <c r="AF37" i="2" s="1"/>
  <c r="AE35" i="2"/>
  <c r="AE37" i="2" s="1"/>
  <c r="AD35" i="2"/>
  <c r="AD37" i="2" s="1"/>
  <c r="AC35" i="2"/>
  <c r="AC37" i="2" s="1"/>
  <c r="AB35" i="2"/>
  <c r="AB37" i="2" s="1"/>
  <c r="AA35" i="2"/>
  <c r="AA37" i="2" s="1"/>
  <c r="Z35" i="2"/>
  <c r="Z37" i="2" s="1"/>
  <c r="Y35" i="2"/>
  <c r="Y37" i="2" s="1"/>
  <c r="X35" i="2"/>
  <c r="X37" i="2" s="1"/>
  <c r="W35" i="2"/>
  <c r="W37" i="2" s="1"/>
  <c r="V35" i="2"/>
  <c r="V37" i="2" s="1"/>
  <c r="U35" i="2"/>
  <c r="U37" i="2" s="1"/>
  <c r="T35" i="2"/>
  <c r="T37" i="2" s="1"/>
  <c r="S35" i="2"/>
  <c r="S37" i="2" s="1"/>
  <c r="R35" i="2"/>
  <c r="R37" i="2" s="1"/>
  <c r="Q35" i="2"/>
  <c r="Q37" i="2" s="1"/>
  <c r="P35" i="2"/>
  <c r="P37" i="2" s="1"/>
  <c r="O35" i="2"/>
  <c r="O37" i="2" s="1"/>
  <c r="N35" i="2"/>
  <c r="N37" i="2" s="1"/>
  <c r="M35" i="2"/>
  <c r="M37" i="2" s="1"/>
  <c r="L35" i="2"/>
  <c r="L37" i="2" s="1"/>
  <c r="K35" i="2"/>
  <c r="K37" i="2" s="1"/>
  <c r="J35" i="2"/>
  <c r="J37" i="2" s="1"/>
  <c r="I35" i="2"/>
  <c r="I37" i="2" s="1"/>
  <c r="H35" i="2"/>
  <c r="H37" i="2" s="1"/>
  <c r="G35" i="2"/>
  <c r="G37" i="2" s="1"/>
  <c r="F35" i="2"/>
  <c r="F37" i="2" s="1"/>
  <c r="E35" i="2"/>
  <c r="E37" i="2" s="1"/>
  <c r="D35" i="2"/>
  <c r="D37" i="2" s="1"/>
  <c r="C35" i="2"/>
  <c r="C37" i="2" s="1"/>
  <c r="AG26" i="2"/>
  <c r="AG28" i="2" s="1"/>
  <c r="AF26" i="2"/>
  <c r="AF28" i="2" s="1"/>
  <c r="AE26" i="2"/>
  <c r="AE28" i="2" s="1"/>
  <c r="AD26" i="2"/>
  <c r="AD28" i="2" s="1"/>
  <c r="AC26" i="2"/>
  <c r="AC28" i="2" s="1"/>
  <c r="AB26" i="2"/>
  <c r="AB28" i="2" s="1"/>
  <c r="AA26" i="2"/>
  <c r="AA28" i="2" s="1"/>
  <c r="Z26" i="2"/>
  <c r="Z28" i="2" s="1"/>
  <c r="Y26" i="2"/>
  <c r="Y28" i="2" s="1"/>
  <c r="X26" i="2"/>
  <c r="X28" i="2" s="1"/>
  <c r="W26" i="2"/>
  <c r="W28" i="2" s="1"/>
  <c r="V26" i="2"/>
  <c r="V28" i="2" s="1"/>
  <c r="U26" i="2"/>
  <c r="U28" i="2" s="1"/>
  <c r="T26" i="2"/>
  <c r="T28" i="2" s="1"/>
  <c r="S26" i="2"/>
  <c r="S28" i="2" s="1"/>
  <c r="R26" i="2"/>
  <c r="R28" i="2" s="1"/>
  <c r="Q26" i="2"/>
  <c r="Q28" i="2" s="1"/>
  <c r="P26" i="2"/>
  <c r="P28" i="2" s="1"/>
  <c r="O26" i="2"/>
  <c r="O28" i="2" s="1"/>
  <c r="N26" i="2"/>
  <c r="N28" i="2" s="1"/>
  <c r="M26" i="2"/>
  <c r="M28" i="2" s="1"/>
  <c r="L26" i="2"/>
  <c r="L28" i="2" s="1"/>
  <c r="K26" i="2"/>
  <c r="K28" i="2" s="1"/>
  <c r="J26" i="2"/>
  <c r="J28" i="2" s="1"/>
  <c r="I26" i="2"/>
  <c r="I28" i="2" s="1"/>
  <c r="H26" i="2"/>
  <c r="H28" i="2" s="1"/>
  <c r="G26" i="2"/>
  <c r="G28" i="2" s="1"/>
  <c r="F26" i="2"/>
  <c r="F28" i="2" s="1"/>
  <c r="E26" i="2"/>
  <c r="E28" i="2" s="1"/>
  <c r="D26" i="2"/>
  <c r="D28" i="2" s="1"/>
  <c r="C26" i="2"/>
  <c r="C27" i="2" s="1"/>
  <c r="C34" i="8" l="1"/>
  <c r="D34" i="8" s="1"/>
  <c r="E34" i="8" s="1"/>
  <c r="F34" i="8" s="1"/>
  <c r="G34" i="8" s="1"/>
  <c r="H34" i="8" s="1"/>
  <c r="I34" i="8" s="1"/>
  <c r="C35" i="8"/>
  <c r="D35" i="8" s="1"/>
  <c r="E35" i="8" s="1"/>
  <c r="D11" i="7"/>
  <c r="F11" i="7"/>
  <c r="G10" i="7"/>
  <c r="AK32" i="2"/>
  <c r="AI32" i="2" s="1"/>
  <c r="AG45" i="2"/>
  <c r="AK50" i="2"/>
  <c r="AI50" i="2" s="1"/>
  <c r="AK59" i="2"/>
  <c r="AE45" i="2"/>
  <c r="AC62" i="2"/>
  <c r="AG19" i="2"/>
  <c r="AI50" i="6"/>
  <c r="AI32" i="6"/>
  <c r="AI14" i="6"/>
  <c r="AM32" i="6"/>
  <c r="AM41" i="6"/>
  <c r="AM59" i="6"/>
  <c r="C72" i="6"/>
  <c r="K72" i="6"/>
  <c r="S72" i="6"/>
  <c r="AA72" i="6"/>
  <c r="F9" i="6"/>
  <c r="N9" i="6"/>
  <c r="V9" i="6"/>
  <c r="AD9" i="6"/>
  <c r="G10" i="6"/>
  <c r="O10" i="6"/>
  <c r="W10" i="6"/>
  <c r="AE10" i="6"/>
  <c r="J18" i="6"/>
  <c r="AL23" i="6" s="1"/>
  <c r="AM23" i="6" s="1"/>
  <c r="R18" i="6"/>
  <c r="Z18" i="6"/>
  <c r="D72" i="6"/>
  <c r="L72" i="6"/>
  <c r="T72" i="6"/>
  <c r="AB72" i="6"/>
  <c r="D73" i="6"/>
  <c r="L73" i="6"/>
  <c r="T73" i="6"/>
  <c r="AB73" i="6"/>
  <c r="E73" i="6"/>
  <c r="AH73" i="6" s="1"/>
  <c r="M73" i="6"/>
  <c r="U73" i="6"/>
  <c r="AC73" i="6"/>
  <c r="H9" i="6"/>
  <c r="P9" i="6"/>
  <c r="X9" i="6"/>
  <c r="AF9" i="6"/>
  <c r="I10" i="6"/>
  <c r="Q10" i="6"/>
  <c r="Y10" i="6"/>
  <c r="AG10" i="6"/>
  <c r="E19" i="6"/>
  <c r="M19" i="6"/>
  <c r="U19" i="6"/>
  <c r="AC19" i="6"/>
  <c r="AK23" i="6"/>
  <c r="AI23" i="6" s="1"/>
  <c r="I28" i="6"/>
  <c r="Q28" i="6"/>
  <c r="Y28" i="6"/>
  <c r="AG28" i="6"/>
  <c r="E37" i="6"/>
  <c r="M37" i="6"/>
  <c r="U37" i="6"/>
  <c r="AC37" i="6"/>
  <c r="AK41" i="6"/>
  <c r="AI41" i="6" s="1"/>
  <c r="I46" i="6"/>
  <c r="Q46" i="6"/>
  <c r="Y46" i="6"/>
  <c r="E55" i="6"/>
  <c r="M55" i="6"/>
  <c r="U55" i="6"/>
  <c r="AC55" i="6"/>
  <c r="AK59" i="6"/>
  <c r="AI59" i="6" s="1"/>
  <c r="F73" i="6"/>
  <c r="N73" i="6"/>
  <c r="I9" i="6"/>
  <c r="Q9" i="6"/>
  <c r="Y9" i="6"/>
  <c r="AG9" i="6"/>
  <c r="J10" i="6"/>
  <c r="R10" i="6"/>
  <c r="AG27" i="6"/>
  <c r="AM50" i="6"/>
  <c r="G73" i="6"/>
  <c r="O73" i="6"/>
  <c r="W73" i="6"/>
  <c r="AE73" i="6"/>
  <c r="C46" i="6"/>
  <c r="K46" i="6"/>
  <c r="S46" i="6"/>
  <c r="AA46" i="6"/>
  <c r="G55" i="6"/>
  <c r="O55" i="6"/>
  <c r="W55" i="6"/>
  <c r="AE55" i="6"/>
  <c r="H73" i="6"/>
  <c r="P73" i="6"/>
  <c r="X73" i="6"/>
  <c r="AF73" i="6"/>
  <c r="D10" i="6"/>
  <c r="L10" i="6"/>
  <c r="T10" i="6"/>
  <c r="AB10" i="6"/>
  <c r="H19" i="6"/>
  <c r="P19" i="6"/>
  <c r="X19" i="6"/>
  <c r="AF19" i="6"/>
  <c r="D28" i="6"/>
  <c r="L28" i="6"/>
  <c r="T28" i="6"/>
  <c r="AB28" i="6"/>
  <c r="H37" i="6"/>
  <c r="P37" i="6"/>
  <c r="X37" i="6"/>
  <c r="AF37" i="6"/>
  <c r="D46" i="6"/>
  <c r="L46" i="6"/>
  <c r="T46" i="6"/>
  <c r="AB46" i="6"/>
  <c r="H55" i="6"/>
  <c r="P55" i="6"/>
  <c r="X55" i="6"/>
  <c r="AF55" i="6"/>
  <c r="AG72" i="6"/>
  <c r="AC64" i="2"/>
  <c r="AI41" i="2"/>
  <c r="AI59" i="2"/>
  <c r="Z54" i="2"/>
  <c r="Z45" i="2"/>
  <c r="J54" i="2"/>
  <c r="R54" i="2"/>
  <c r="C46" i="2"/>
  <c r="C54" i="2"/>
  <c r="AL59" i="2" s="1"/>
  <c r="AM59" i="2" s="1"/>
  <c r="K54" i="2"/>
  <c r="S54" i="2"/>
  <c r="AA54" i="2"/>
  <c r="D54" i="2"/>
  <c r="L54" i="2"/>
  <c r="T54" i="2"/>
  <c r="AB54" i="2"/>
  <c r="E54" i="2"/>
  <c r="M54" i="2"/>
  <c r="U54" i="2"/>
  <c r="AC54" i="2"/>
  <c r="F54" i="2"/>
  <c r="N54" i="2"/>
  <c r="V54" i="2"/>
  <c r="AD54" i="2"/>
  <c r="C36" i="2"/>
  <c r="G54" i="2"/>
  <c r="O54" i="2"/>
  <c r="W54" i="2"/>
  <c r="AE54" i="2"/>
  <c r="J45" i="2"/>
  <c r="H54" i="2"/>
  <c r="P54" i="2"/>
  <c r="X54" i="2"/>
  <c r="AF54" i="2"/>
  <c r="R45" i="2"/>
  <c r="I54" i="2"/>
  <c r="Q54" i="2"/>
  <c r="Y54" i="2"/>
  <c r="AG54" i="2"/>
  <c r="C45" i="2"/>
  <c r="K45" i="2"/>
  <c r="S45" i="2"/>
  <c r="AA45" i="2"/>
  <c r="D45" i="2"/>
  <c r="L45" i="2"/>
  <c r="T45" i="2"/>
  <c r="AB45" i="2"/>
  <c r="E45" i="2"/>
  <c r="M45" i="2"/>
  <c r="U45" i="2"/>
  <c r="AC45" i="2"/>
  <c r="F45" i="2"/>
  <c r="N45" i="2"/>
  <c r="V45" i="2"/>
  <c r="AD45" i="2"/>
  <c r="G45" i="2"/>
  <c r="O45" i="2"/>
  <c r="W45" i="2"/>
  <c r="H45" i="2"/>
  <c r="P45" i="2"/>
  <c r="X45" i="2"/>
  <c r="AC27" i="2"/>
  <c r="I45" i="2"/>
  <c r="Q45" i="2"/>
  <c r="Y45" i="2"/>
  <c r="K27" i="2"/>
  <c r="L27" i="2"/>
  <c r="K36" i="2"/>
  <c r="S36" i="2"/>
  <c r="AA36" i="2"/>
  <c r="Z36" i="2"/>
  <c r="M27" i="2"/>
  <c r="D36" i="2"/>
  <c r="L36" i="2"/>
  <c r="T36" i="2"/>
  <c r="AB36" i="2"/>
  <c r="S27" i="2"/>
  <c r="E36" i="2"/>
  <c r="M36" i="2"/>
  <c r="U36" i="2"/>
  <c r="AC36" i="2"/>
  <c r="J36" i="2"/>
  <c r="T27" i="2"/>
  <c r="F36" i="2"/>
  <c r="N36" i="2"/>
  <c r="V36" i="2"/>
  <c r="AD36" i="2"/>
  <c r="R36" i="2"/>
  <c r="U27" i="2"/>
  <c r="G36" i="2"/>
  <c r="O36" i="2"/>
  <c r="W36" i="2"/>
  <c r="AE36" i="2"/>
  <c r="D27" i="2"/>
  <c r="AL32" i="2" s="1"/>
  <c r="AM32" i="2" s="1"/>
  <c r="AA27" i="2"/>
  <c r="H36" i="2"/>
  <c r="P36" i="2"/>
  <c r="X36" i="2"/>
  <c r="AF36" i="2"/>
  <c r="E27" i="2"/>
  <c r="AB27" i="2"/>
  <c r="I36" i="2"/>
  <c r="Q36" i="2"/>
  <c r="Y36" i="2"/>
  <c r="AG36" i="2"/>
  <c r="J27" i="2"/>
  <c r="R27" i="2"/>
  <c r="Z27" i="2"/>
  <c r="F27" i="2"/>
  <c r="N27" i="2"/>
  <c r="V27" i="2"/>
  <c r="AD27" i="2"/>
  <c r="G27" i="2"/>
  <c r="O27" i="2"/>
  <c r="W27" i="2"/>
  <c r="AE27" i="2"/>
  <c r="C18" i="2"/>
  <c r="H27" i="2"/>
  <c r="P27" i="2"/>
  <c r="X27" i="2"/>
  <c r="AF27" i="2"/>
  <c r="I27" i="2"/>
  <c r="Q27" i="2"/>
  <c r="Y27" i="2"/>
  <c r="AG27" i="2"/>
  <c r="G9" i="2"/>
  <c r="C72" i="2"/>
  <c r="C28" i="2"/>
  <c r="I10" i="7" l="1"/>
  <c r="H10" i="7" s="1"/>
  <c r="D12" i="7"/>
  <c r="F12" i="7"/>
  <c r="G11" i="7"/>
  <c r="AE66" i="6"/>
  <c r="AC64" i="6"/>
  <c r="AH72" i="6"/>
  <c r="AL41" i="2"/>
  <c r="AM41" i="2" s="1"/>
  <c r="AL50" i="2"/>
  <c r="AM50" i="2" s="1"/>
  <c r="D13" i="7" l="1"/>
  <c r="I11" i="7"/>
  <c r="F13" i="7"/>
  <c r="G12" i="7"/>
  <c r="F35" i="8"/>
  <c r="AF17" i="2"/>
  <c r="AF18" i="2" s="1"/>
  <c r="AE17" i="2"/>
  <c r="AE18" i="2" s="1"/>
  <c r="AD17" i="2"/>
  <c r="AD18" i="2" s="1"/>
  <c r="AC17" i="2"/>
  <c r="AB17" i="2"/>
  <c r="AB18" i="2" s="1"/>
  <c r="AA17" i="2"/>
  <c r="AA18" i="2" s="1"/>
  <c r="Z17" i="2"/>
  <c r="Z18" i="2" s="1"/>
  <c r="Y17" i="2"/>
  <c r="Y18" i="2" s="1"/>
  <c r="X17" i="2"/>
  <c r="X18" i="2" s="1"/>
  <c r="W17" i="2"/>
  <c r="W18" i="2" s="1"/>
  <c r="V17" i="2"/>
  <c r="V18" i="2" s="1"/>
  <c r="U17" i="2"/>
  <c r="U18" i="2" s="1"/>
  <c r="T17" i="2"/>
  <c r="T18" i="2" s="1"/>
  <c r="S17" i="2"/>
  <c r="S18" i="2" s="1"/>
  <c r="R17" i="2"/>
  <c r="R18" i="2" s="1"/>
  <c r="Q17" i="2"/>
  <c r="Q18" i="2" s="1"/>
  <c r="P17" i="2"/>
  <c r="P18" i="2" s="1"/>
  <c r="O17" i="2"/>
  <c r="O18" i="2" s="1"/>
  <c r="N17" i="2"/>
  <c r="N18" i="2" s="1"/>
  <c r="M17" i="2"/>
  <c r="M18" i="2" s="1"/>
  <c r="L17" i="2"/>
  <c r="L18" i="2" s="1"/>
  <c r="K17" i="2"/>
  <c r="K18" i="2" s="1"/>
  <c r="J17" i="2"/>
  <c r="J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C73" i="2"/>
  <c r="AG8" i="2"/>
  <c r="AG9" i="2" s="1"/>
  <c r="AF8" i="2"/>
  <c r="AF9" i="2" s="1"/>
  <c r="AE8" i="2"/>
  <c r="AE9" i="2" s="1"/>
  <c r="AD8" i="2"/>
  <c r="AD9" i="2" s="1"/>
  <c r="AC8" i="2"/>
  <c r="AB8" i="2"/>
  <c r="AB9" i="2" s="1"/>
  <c r="AA8" i="2"/>
  <c r="AA9" i="2" s="1"/>
  <c r="Z8" i="2"/>
  <c r="Z9" i="2" s="1"/>
  <c r="Y8" i="2"/>
  <c r="Y9" i="2" s="1"/>
  <c r="X8" i="2"/>
  <c r="X9" i="2" s="1"/>
  <c r="W8" i="2"/>
  <c r="W9" i="2" s="1"/>
  <c r="V8" i="2"/>
  <c r="V9" i="2" s="1"/>
  <c r="U8" i="2"/>
  <c r="U9" i="2" s="1"/>
  <c r="T8" i="2"/>
  <c r="T9" i="2" s="1"/>
  <c r="S8" i="2"/>
  <c r="S9" i="2" s="1"/>
  <c r="R8" i="2"/>
  <c r="R9" i="2" s="1"/>
  <c r="Q8" i="2"/>
  <c r="Q9" i="2" s="1"/>
  <c r="P8" i="2"/>
  <c r="P9" i="2" s="1"/>
  <c r="O8" i="2"/>
  <c r="O9" i="2" s="1"/>
  <c r="N8" i="2"/>
  <c r="N9" i="2" s="1"/>
  <c r="M8" i="2"/>
  <c r="M9" i="2" s="1"/>
  <c r="L8" i="2"/>
  <c r="L9" i="2" s="1"/>
  <c r="K8" i="2"/>
  <c r="K9" i="2" s="1"/>
  <c r="J8" i="2"/>
  <c r="J9" i="2" s="1"/>
  <c r="I8" i="2"/>
  <c r="I9" i="2" s="1"/>
  <c r="H8" i="2"/>
  <c r="H9" i="2" s="1"/>
  <c r="G10" i="2"/>
  <c r="F8" i="2"/>
  <c r="F9" i="2" s="1"/>
  <c r="E8" i="2"/>
  <c r="E9" i="2" s="1"/>
  <c r="D8" i="2"/>
  <c r="D9" i="2" s="1"/>
  <c r="C52" i="2"/>
  <c r="C34" i="2"/>
  <c r="C25" i="2"/>
  <c r="C16" i="2"/>
  <c r="I12" i="7" l="1"/>
  <c r="H12" i="7" s="1"/>
  <c r="H11" i="7"/>
  <c r="D14" i="7"/>
  <c r="F14" i="7"/>
  <c r="G13" i="7"/>
  <c r="G35" i="8"/>
  <c r="AL23" i="2"/>
  <c r="AM23" i="2" s="1"/>
  <c r="AC18" i="2"/>
  <c r="AK23" i="2"/>
  <c r="AI23" i="2" s="1"/>
  <c r="AC9" i="2"/>
  <c r="AL14" i="2" s="1"/>
  <c r="AM14" i="2" s="1"/>
  <c r="AC61" i="2" s="1"/>
  <c r="AE66" i="2" s="1"/>
  <c r="AK14" i="2"/>
  <c r="AI14" i="2" s="1"/>
  <c r="I10" i="2"/>
  <c r="I72" i="2"/>
  <c r="Q10" i="2"/>
  <c r="Q72" i="2"/>
  <c r="Y10" i="2"/>
  <c r="Y72" i="2"/>
  <c r="AG10" i="2"/>
  <c r="AG72" i="2"/>
  <c r="D19" i="2"/>
  <c r="D73" i="2"/>
  <c r="Q19" i="2"/>
  <c r="Q73" i="2"/>
  <c r="Y19" i="2"/>
  <c r="Y73" i="2"/>
  <c r="D10" i="2"/>
  <c r="D72" i="2"/>
  <c r="N10" i="2"/>
  <c r="N72" i="2"/>
  <c r="AD10" i="2"/>
  <c r="AD72" i="2"/>
  <c r="N19" i="2"/>
  <c r="N73" i="2"/>
  <c r="AD19" i="2"/>
  <c r="AD73" i="2"/>
  <c r="J10" i="2"/>
  <c r="J72" i="2"/>
  <c r="R10" i="2"/>
  <c r="R72" i="2"/>
  <c r="Z10" i="2"/>
  <c r="Z72" i="2"/>
  <c r="AG73" i="2"/>
  <c r="J19" i="2"/>
  <c r="J73" i="2"/>
  <c r="R19" i="2"/>
  <c r="R73" i="2"/>
  <c r="Z19" i="2"/>
  <c r="Z73" i="2"/>
  <c r="K10" i="2"/>
  <c r="K72" i="2"/>
  <c r="S10" i="2"/>
  <c r="S72" i="2"/>
  <c r="AA10" i="2"/>
  <c r="AA72" i="2"/>
  <c r="K19" i="2"/>
  <c r="K73" i="2"/>
  <c r="S19" i="2"/>
  <c r="S73" i="2"/>
  <c r="AA19" i="2"/>
  <c r="AA73" i="2"/>
  <c r="L10" i="2"/>
  <c r="L72" i="2"/>
  <c r="T10" i="2"/>
  <c r="T72" i="2"/>
  <c r="AB10" i="2"/>
  <c r="AB72" i="2"/>
  <c r="I19" i="2"/>
  <c r="I73" i="2"/>
  <c r="L19" i="2"/>
  <c r="L73" i="2"/>
  <c r="T19" i="2"/>
  <c r="T73" i="2"/>
  <c r="AB19" i="2"/>
  <c r="AB73" i="2"/>
  <c r="E10" i="2"/>
  <c r="E72" i="2"/>
  <c r="M10" i="2"/>
  <c r="M72" i="2"/>
  <c r="U10" i="2"/>
  <c r="U72" i="2"/>
  <c r="AC10" i="2"/>
  <c r="AC72" i="2"/>
  <c r="H19" i="2"/>
  <c r="H73" i="2"/>
  <c r="M19" i="2"/>
  <c r="M73" i="2"/>
  <c r="U19" i="2"/>
  <c r="U73" i="2"/>
  <c r="AC19" i="2"/>
  <c r="AC73" i="2"/>
  <c r="F10" i="2"/>
  <c r="F72" i="2"/>
  <c r="V10" i="2"/>
  <c r="V72" i="2"/>
  <c r="G19" i="2"/>
  <c r="G73" i="2"/>
  <c r="V19" i="2"/>
  <c r="V73" i="2"/>
  <c r="O10" i="2"/>
  <c r="O72" i="2"/>
  <c r="W10" i="2"/>
  <c r="W72" i="2"/>
  <c r="AE10" i="2"/>
  <c r="AE72" i="2"/>
  <c r="F19" i="2"/>
  <c r="F73" i="2"/>
  <c r="O19" i="2"/>
  <c r="O73" i="2"/>
  <c r="W19" i="2"/>
  <c r="W73" i="2"/>
  <c r="AE19" i="2"/>
  <c r="AE73" i="2"/>
  <c r="H10" i="2"/>
  <c r="H72" i="2"/>
  <c r="P10" i="2"/>
  <c r="P72" i="2"/>
  <c r="X10" i="2"/>
  <c r="X72" i="2"/>
  <c r="AF10" i="2"/>
  <c r="AF72" i="2"/>
  <c r="E19" i="2"/>
  <c r="E73" i="2"/>
  <c r="P19" i="2"/>
  <c r="P73" i="2"/>
  <c r="X19" i="2"/>
  <c r="X73" i="2"/>
  <c r="AF19" i="2"/>
  <c r="AF73" i="2"/>
  <c r="D15" i="7" l="1"/>
  <c r="I13" i="7"/>
  <c r="F15" i="7"/>
  <c r="G14" i="7"/>
  <c r="H35" i="8"/>
  <c r="AH73" i="2"/>
  <c r="AH72" i="2"/>
  <c r="I14" i="7" l="1"/>
  <c r="H13" i="7"/>
  <c r="D16" i="7"/>
  <c r="F16" i="7"/>
  <c r="G15" i="7"/>
  <c r="I35" i="8"/>
  <c r="I15" i="7" l="1"/>
  <c r="D17" i="7"/>
  <c r="H14" i="7"/>
  <c r="F17" i="7"/>
  <c r="G16" i="7"/>
  <c r="C36" i="8"/>
  <c r="I16" i="7" l="1"/>
  <c r="D18" i="7"/>
  <c r="H15" i="7"/>
  <c r="F18" i="7"/>
  <c r="G17" i="7"/>
  <c r="D36" i="8"/>
  <c r="E36" i="8" s="1"/>
  <c r="F36" i="8" s="1"/>
  <c r="G36" i="8" s="1"/>
  <c r="H36" i="8" l="1"/>
  <c r="I36" i="8" s="1"/>
  <c r="C37" i="8" s="1"/>
  <c r="D37" i="8" s="1"/>
  <c r="E37" i="8" s="1"/>
  <c r="F37" i="8" s="1"/>
  <c r="G37" i="8" s="1"/>
  <c r="H37" i="8" s="1"/>
  <c r="I37" i="8" s="1"/>
  <c r="D19" i="7"/>
  <c r="I17" i="7"/>
  <c r="H16" i="7"/>
  <c r="F19" i="7"/>
  <c r="G18" i="7"/>
  <c r="H17" i="7" l="1"/>
  <c r="D20" i="7"/>
  <c r="I18" i="7"/>
  <c r="F20" i="7"/>
  <c r="G19" i="7"/>
  <c r="C38" i="8"/>
  <c r="D38" i="8" s="1"/>
  <c r="E38" i="8" s="1"/>
  <c r="F38" i="8" s="1"/>
  <c r="G38" i="8" s="1"/>
  <c r="H38" i="8" s="1"/>
  <c r="I38" i="8" s="1"/>
  <c r="C39" i="8" s="1"/>
  <c r="D39" i="8" s="1"/>
  <c r="E39" i="8" s="1"/>
  <c r="F39" i="8" s="1"/>
  <c r="G39" i="8" s="1"/>
  <c r="H39" i="8" s="1"/>
  <c r="I39" i="8" s="1"/>
  <c r="I19" i="7" l="1"/>
  <c r="D21" i="7"/>
  <c r="H18" i="7"/>
  <c r="F21" i="7"/>
  <c r="G20" i="7"/>
  <c r="I20" i="7" l="1"/>
  <c r="D22" i="7"/>
  <c r="H19" i="7"/>
  <c r="F22" i="7"/>
  <c r="G21" i="7"/>
  <c r="I21" i="7" l="1"/>
  <c r="D23" i="7"/>
  <c r="H20" i="7"/>
  <c r="F23" i="7"/>
  <c r="G22" i="7"/>
  <c r="I22" i="7" l="1"/>
  <c r="D24" i="7"/>
  <c r="H21" i="7"/>
  <c r="F24" i="7"/>
  <c r="G23" i="7"/>
  <c r="D25" i="7" l="1"/>
  <c r="H22" i="7"/>
  <c r="I23" i="7"/>
  <c r="F25" i="7"/>
  <c r="G24" i="7"/>
  <c r="I24" i="7" l="1"/>
  <c r="H23" i="7"/>
  <c r="D26" i="7"/>
  <c r="F26" i="7"/>
  <c r="G25" i="7"/>
  <c r="I25" i="7" l="1"/>
  <c r="H25" i="7" s="1"/>
  <c r="H28" i="7" s="1" a="1"/>
  <c r="H28" i="7" s="1"/>
  <c r="G26" i="7"/>
  <c r="H24" i="7"/>
  <c r="I28" i="7"/>
  <c r="G2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D8" authorId="0" shapeId="0" xr:uid="{8E2E9E90-C4DB-4E71-8B0E-52C7C26443CE}">
      <text>
        <r>
          <rPr>
            <sz val="9"/>
            <color indexed="81"/>
            <rFont val="MS P ゴシック"/>
            <family val="3"/>
            <charset val="128"/>
          </rPr>
          <t>工事開始日
（準備期間を除く）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<sst xmlns="http://schemas.openxmlformats.org/spreadsheetml/2006/main" count="387" uniqueCount="67">
  <si>
    <t>月</t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</si>
  <si>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</si>
  <si>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</si>
  <si>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</si>
  <si>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火</t>
  </si>
  <si>
    <t>木</t>
  </si>
  <si>
    <t>金</t>
  </si>
  <si>
    <t>土</t>
  </si>
  <si>
    <t>行
事
等</t>
    <rPh sb="0" eb="1">
      <t>ギョウ</t>
    </rPh>
    <rPh sb="2" eb="3">
      <t>ジ</t>
    </rPh>
    <rPh sb="4" eb="5">
      <t>トウ</t>
    </rPh>
    <phoneticPr fontId="1"/>
  </si>
  <si>
    <t>計画</t>
    <rPh sb="0" eb="2">
      <t>ケイカク</t>
    </rPh>
    <phoneticPr fontId="1"/>
  </si>
  <si>
    <t>〇
計</t>
    <rPh sb="2" eb="3">
      <t>ケイ</t>
    </rPh>
    <phoneticPr fontId="1"/>
  </si>
  <si>
    <t>工事名：</t>
    <rPh sb="0" eb="2">
      <t>コウジ</t>
    </rPh>
    <rPh sb="2" eb="3">
      <t>メイ</t>
    </rPh>
    <phoneticPr fontId="1"/>
  </si>
  <si>
    <t>工期限：</t>
    <rPh sb="0" eb="1">
      <t>コウ</t>
    </rPh>
    <rPh sb="1" eb="3">
      <t>キゲン</t>
    </rPh>
    <phoneticPr fontId="1"/>
  </si>
  <si>
    <t>％</t>
    <phoneticPr fontId="1"/>
  </si>
  <si>
    <t>28.5％以上</t>
    <rPh sb="5" eb="7">
      <t>イジョウ</t>
    </rPh>
    <phoneticPr fontId="1"/>
  </si>
  <si>
    <t>対
象
期
間
日
数</t>
    <rPh sb="0" eb="1">
      <t>タイ</t>
    </rPh>
    <rPh sb="2" eb="3">
      <t>ショウ</t>
    </rPh>
    <rPh sb="4" eb="5">
      <t>キ</t>
    </rPh>
    <rPh sb="6" eb="7">
      <t>アイダ</t>
    </rPh>
    <rPh sb="8" eb="9">
      <t>ニチ</t>
    </rPh>
    <rPh sb="10" eb="11">
      <t>スウ</t>
    </rPh>
    <phoneticPr fontId="1"/>
  </si>
  <si>
    <t>対
象
期
間
日
数</t>
    <phoneticPr fontId="1"/>
  </si>
  <si>
    <t>週休2日補正</t>
    <rPh sb="0" eb="2">
      <t>シュウキュウ</t>
    </rPh>
    <rPh sb="3" eb="4">
      <t>ニチ</t>
    </rPh>
    <rPh sb="4" eb="6">
      <t>ホセイ</t>
    </rPh>
    <phoneticPr fontId="1"/>
  </si>
  <si>
    <t>工
事
着
手
日</t>
    <rPh sb="0" eb="1">
      <t>タクミ</t>
    </rPh>
    <rPh sb="2" eb="3">
      <t>ジ</t>
    </rPh>
    <rPh sb="4" eb="5">
      <t>キ</t>
    </rPh>
    <rPh sb="6" eb="7">
      <t>テ</t>
    </rPh>
    <rPh sb="8" eb="9">
      <t>ビ</t>
    </rPh>
    <phoneticPr fontId="1"/>
  </si>
  <si>
    <t>対象期間日数</t>
    <phoneticPr fontId="1"/>
  </si>
  <si>
    <t>現場閉所率</t>
    <phoneticPr fontId="1"/>
  </si>
  <si>
    <t>日</t>
    <phoneticPr fontId="1"/>
  </si>
  <si>
    <t xml:space="preserve">現場閉所日数 </t>
    <rPh sb="0" eb="2">
      <t>ゲンバ</t>
    </rPh>
    <rPh sb="2" eb="4">
      <t>ヘイショ</t>
    </rPh>
    <phoneticPr fontId="1"/>
  </si>
  <si>
    <t>現場閉所率＝（現場閉所日数/対象期間日数）×100　※小数第2位切捨て</t>
    <rPh sb="7" eb="9">
      <t>ゲンバ</t>
    </rPh>
    <rPh sb="9" eb="11">
      <t>ヘイショ</t>
    </rPh>
    <rPh sb="11" eb="13">
      <t>ニッスウ</t>
    </rPh>
    <rPh sb="12" eb="13">
      <t>キュウジツ</t>
    </rPh>
    <rPh sb="14" eb="16">
      <t>タイショウ</t>
    </rPh>
    <rPh sb="16" eb="18">
      <t>キカン</t>
    </rPh>
    <rPh sb="18" eb="20">
      <t>ニッスウ</t>
    </rPh>
    <rPh sb="27" eb="29">
      <t>ショウスウ</t>
    </rPh>
    <rPh sb="29" eb="30">
      <t>ダイ</t>
    </rPh>
    <rPh sb="31" eb="32">
      <t>イ</t>
    </rPh>
    <rPh sb="32" eb="34">
      <t>キリス</t>
    </rPh>
    <phoneticPr fontId="1"/>
  </si>
  <si>
    <t>□□〇年度〇〇工事</t>
    <rPh sb="3" eb="5">
      <t>ネンド</t>
    </rPh>
    <rPh sb="7" eb="9">
      <t>コウジ</t>
    </rPh>
    <phoneticPr fontId="1"/>
  </si>
  <si>
    <t>□□〇年10月1日～□□〇年3月15日</t>
    <rPh sb="3" eb="4">
      <t>ネン</t>
    </rPh>
    <rPh sb="6" eb="7">
      <t>ガツ</t>
    </rPh>
    <rPh sb="8" eb="9">
      <t>ニチ</t>
    </rPh>
    <rPh sb="13" eb="14">
      <t>ネン</t>
    </rPh>
    <rPh sb="15" eb="16">
      <t>ガツ</t>
    </rPh>
    <rPh sb="18" eb="19">
      <t>ニチ</t>
    </rPh>
    <phoneticPr fontId="1"/>
  </si>
  <si>
    <t>年</t>
    <rPh sb="0" eb="1">
      <t>ネン</t>
    </rPh>
    <phoneticPr fontId="1"/>
  </si>
  <si>
    <t>開始月入力</t>
    <rPh sb="0" eb="2">
      <t>カイシ</t>
    </rPh>
    <rPh sb="2" eb="3">
      <t>ツキ</t>
    </rPh>
    <rPh sb="3" eb="5">
      <t>ニュウリョク</t>
    </rPh>
    <phoneticPr fontId="1"/>
  </si>
  <si>
    <t>○</t>
    <phoneticPr fontId="1"/>
  </si>
  <si>
    <t>○
計</t>
    <rPh sb="2" eb="3">
      <t>ケイ</t>
    </rPh>
    <phoneticPr fontId="1"/>
  </si>
  <si>
    <t>×</t>
    <phoneticPr fontId="1"/>
  </si>
  <si>
    <t>×計</t>
    <rPh sb="1" eb="2">
      <t>ケイ</t>
    </rPh>
    <phoneticPr fontId="1"/>
  </si>
  <si>
    <t>対象月の土日計</t>
    <rPh sb="0" eb="2">
      <t>タイショウ</t>
    </rPh>
    <rPh sb="2" eb="3">
      <t>ツキ</t>
    </rPh>
    <rPh sb="4" eb="6">
      <t>ドニチ</t>
    </rPh>
    <rPh sb="6" eb="7">
      <t>ケイ</t>
    </rPh>
    <phoneticPr fontId="1"/>
  </si>
  <si>
    <t>対象月の最終日</t>
    <rPh sb="0" eb="2">
      <t>タイショウ</t>
    </rPh>
    <rPh sb="2" eb="3">
      <t>ツキ</t>
    </rPh>
    <rPh sb="4" eb="7">
      <t>サイシュウビ</t>
    </rPh>
    <phoneticPr fontId="1"/>
  </si>
  <si>
    <t>月単位の合否</t>
    <rPh sb="0" eb="3">
      <t>ツキタンイ</t>
    </rPh>
    <rPh sb="4" eb="6">
      <t>ゴウヒ</t>
    </rPh>
    <phoneticPr fontId="1"/>
  </si>
  <si>
    <t>通期（4週8休以上）</t>
    <rPh sb="0" eb="2">
      <t>ツウキ</t>
    </rPh>
    <rPh sb="4" eb="5">
      <t>シュウ</t>
    </rPh>
    <rPh sb="6" eb="7">
      <t>キュウ</t>
    </rPh>
    <rPh sb="7" eb="9">
      <t>イジョウ</t>
    </rPh>
    <phoneticPr fontId="1"/>
  </si>
  <si>
    <t>28.5％以下</t>
    <rPh sb="5" eb="7">
      <t>イカ</t>
    </rPh>
    <phoneticPr fontId="1"/>
  </si>
  <si>
    <t>補正無</t>
    <rPh sb="0" eb="2">
      <t>ホセイ</t>
    </rPh>
    <rPh sb="2" eb="3">
      <t>ナシ</t>
    </rPh>
    <phoneticPr fontId="1"/>
  </si>
  <si>
    <t>月単位（4週8休以上）</t>
    <rPh sb="0" eb="3">
      <t>ツキタンイ</t>
    </rPh>
    <rPh sb="5" eb="6">
      <t>シュウ</t>
    </rPh>
    <rPh sb="7" eb="8">
      <t>キュウ</t>
    </rPh>
    <rPh sb="8" eb="10">
      <t>イジョウ</t>
    </rPh>
    <phoneticPr fontId="1"/>
  </si>
  <si>
    <t>対象外期間がある場合</t>
    <rPh sb="0" eb="3">
      <t>タイショウガイ</t>
    </rPh>
    <rPh sb="3" eb="5">
      <t>キカン</t>
    </rPh>
    <rPh sb="8" eb="10">
      <t>バアイ</t>
    </rPh>
    <phoneticPr fontId="1"/>
  </si>
  <si>
    <t>手動入力</t>
    <rPh sb="0" eb="2">
      <t>シュドウ</t>
    </rPh>
    <rPh sb="2" eb="4">
      <t>ニュウリョク</t>
    </rPh>
    <phoneticPr fontId="1"/>
  </si>
  <si>
    <t>工場製作期間</t>
    <rPh sb="0" eb="2">
      <t>コウジョウ</t>
    </rPh>
    <rPh sb="2" eb="4">
      <t>セイサク</t>
    </rPh>
    <rPh sb="4" eb="6">
      <t>キカン</t>
    </rPh>
    <phoneticPr fontId="1"/>
  </si>
  <si>
    <t>後片付け</t>
    <rPh sb="0" eb="3">
      <t>アトカタヅ</t>
    </rPh>
    <phoneticPr fontId="1"/>
  </si>
  <si>
    <t>準備期間</t>
    <rPh sb="0" eb="2">
      <t>ジュンビ</t>
    </rPh>
    <rPh sb="2" eb="4">
      <t>キカン</t>
    </rPh>
    <phoneticPr fontId="1"/>
  </si>
  <si>
    <r>
      <rPr>
        <sz val="22"/>
        <rFont val="ＭＳ ゴシック"/>
        <family val="3"/>
        <charset val="128"/>
      </rPr>
      <t>現場閉所計画表</t>
    </r>
    <r>
      <rPr>
        <sz val="22"/>
        <color theme="1"/>
        <rFont val="ＭＳ ゴシック"/>
        <family val="3"/>
        <charset val="128"/>
      </rPr>
      <t>（例）</t>
    </r>
    <rPh sb="0" eb="2">
      <t>ゲンバ</t>
    </rPh>
    <rPh sb="2" eb="4">
      <t>ヘイショ</t>
    </rPh>
    <rPh sb="4" eb="6">
      <t>ケイカク</t>
    </rPh>
    <rPh sb="6" eb="7">
      <t>ヒョウ</t>
    </rPh>
    <rPh sb="8" eb="9">
      <t>レイ</t>
    </rPh>
    <phoneticPr fontId="1"/>
  </si>
  <si>
    <r>
      <rPr>
        <sz val="22"/>
        <rFont val="ＭＳ ゴシック"/>
        <family val="3"/>
        <charset val="128"/>
      </rPr>
      <t>現場閉所計画表</t>
    </r>
    <r>
      <rPr>
        <sz val="22"/>
        <color theme="1"/>
        <rFont val="ＭＳ ゴシック"/>
        <family val="3"/>
        <charset val="128"/>
      </rPr>
      <t>（例）（作成例）</t>
    </r>
    <rPh sb="0" eb="2">
      <t>ゲンバ</t>
    </rPh>
    <rPh sb="2" eb="4">
      <t>ヘイショ</t>
    </rPh>
    <rPh sb="4" eb="6">
      <t>ケイカク</t>
    </rPh>
    <rPh sb="6" eb="7">
      <t>ヒョウ</t>
    </rPh>
    <rPh sb="8" eb="9">
      <t>レイ</t>
    </rPh>
    <rPh sb="11" eb="13">
      <t>サクセイ</t>
    </rPh>
    <rPh sb="13" eb="14">
      <t>レイ</t>
    </rPh>
    <phoneticPr fontId="1"/>
  </si>
  <si>
    <t>～</t>
    <phoneticPr fontId="1"/>
  </si>
  <si>
    <t>水</t>
    <phoneticPr fontId="1"/>
  </si>
  <si>
    <t>週単位</t>
    <rPh sb="0" eb="1">
      <t>シュウ</t>
    </rPh>
    <rPh sb="1" eb="3">
      <t>タンイ</t>
    </rPh>
    <phoneticPr fontId="1"/>
  </si>
  <si>
    <t>[１]</t>
    <phoneticPr fontId="1"/>
  </si>
  <si>
    <t>対象日数</t>
    <rPh sb="0" eb="2">
      <t>タイショウ</t>
    </rPh>
    <rPh sb="2" eb="4">
      <t>ニッスウ</t>
    </rPh>
    <phoneticPr fontId="1"/>
  </si>
  <si>
    <t>完全週休
2日実施
有無</t>
    <rPh sb="0" eb="2">
      <t>カンゼン</t>
    </rPh>
    <rPh sb="2" eb="4">
      <t>シュウキュウ</t>
    </rPh>
    <rPh sb="6" eb="7">
      <t>ニチ</t>
    </rPh>
    <rPh sb="7" eb="9">
      <t>ジッシ</t>
    </rPh>
    <rPh sb="10" eb="12">
      <t>ウム</t>
    </rPh>
    <phoneticPr fontId="1"/>
  </si>
  <si>
    <t>休工対象
日数
（土日）</t>
    <rPh sb="0" eb="2">
      <t>キュウコウ</t>
    </rPh>
    <rPh sb="2" eb="4">
      <t>タイショウ</t>
    </rPh>
    <rPh sb="5" eb="7">
      <t>ニッスウ</t>
    </rPh>
    <rPh sb="9" eb="11">
      <t>ドニチ</t>
    </rPh>
    <phoneticPr fontId="1"/>
  </si>
  <si>
    <t>現場閉所
実施日数</t>
    <rPh sb="0" eb="2">
      <t>ゲンバ</t>
    </rPh>
    <rPh sb="2" eb="4">
      <t>ヘイショ</t>
    </rPh>
    <rPh sb="5" eb="7">
      <t>ジッシ</t>
    </rPh>
    <rPh sb="7" eb="9">
      <t>ニッスウ</t>
    </rPh>
    <phoneticPr fontId="1"/>
  </si>
  <si>
    <t>天候不良
による
現場閉所
日数</t>
    <rPh sb="0" eb="2">
      <t>テンコウ</t>
    </rPh>
    <rPh sb="2" eb="4">
      <t>フリョウ</t>
    </rPh>
    <rPh sb="9" eb="11">
      <t>ゲンバ</t>
    </rPh>
    <rPh sb="11" eb="13">
      <t>ヘイショ</t>
    </rPh>
    <rPh sb="14" eb="16">
      <t>ニッスウ</t>
    </rPh>
    <phoneticPr fontId="1"/>
  </si>
  <si>
    <t>週休2日
費用補正
対象の
閉所日数</t>
    <rPh sb="0" eb="2">
      <t>シュウキュウ</t>
    </rPh>
    <rPh sb="3" eb="4">
      <t>ニチ</t>
    </rPh>
    <rPh sb="5" eb="7">
      <t>ヒヨウ</t>
    </rPh>
    <rPh sb="7" eb="9">
      <t>ホセイ</t>
    </rPh>
    <rPh sb="10" eb="12">
      <t>タイショウ</t>
    </rPh>
    <rPh sb="14" eb="16">
      <t>ヘイショ</t>
    </rPh>
    <rPh sb="16" eb="18">
      <t>ニッスウ</t>
    </rPh>
    <phoneticPr fontId="1"/>
  </si>
  <si>
    <t>現場
閉所率</t>
    <rPh sb="0" eb="2">
      <t>ゲンバ</t>
    </rPh>
    <rPh sb="3" eb="5">
      <t>ヘイショ</t>
    </rPh>
    <rPh sb="5" eb="6">
      <t>リツ</t>
    </rPh>
    <phoneticPr fontId="1"/>
  </si>
  <si>
    <t>[２]</t>
  </si>
  <si>
    <t>[３]</t>
  </si>
  <si>
    <t>[４]</t>
  </si>
  <si>
    <t>[５]</t>
  </si>
  <si>
    <t>[６]</t>
  </si>
  <si>
    <t>[７]</t>
  </si>
  <si>
    <t>工事完了日（後片付け期間を除く）</t>
    <rPh sb="0" eb="2">
      <t>コウジ</t>
    </rPh>
    <rPh sb="2" eb="4">
      <t>カンリョウ</t>
    </rPh>
    <rPh sb="4" eb="5">
      <t>ビ</t>
    </rPh>
    <rPh sb="6" eb="9">
      <t>アトカタヅ</t>
    </rPh>
    <rPh sb="10" eb="12">
      <t>キカン</t>
    </rPh>
    <rPh sb="13" eb="14">
      <t>ノゾ</t>
    </rPh>
    <phoneticPr fontId="1"/>
  </si>
  <si>
    <t>計</t>
    <rPh sb="0" eb="1">
      <t>ケイ</t>
    </rPh>
    <phoneticPr fontId="1"/>
  </si>
  <si>
    <t>入力セル</t>
    <rPh sb="0" eb="2">
      <t>ニュウリョク</t>
    </rPh>
    <phoneticPr fontId="1"/>
  </si>
  <si>
    <t>※行を追加・削除する場合、10～25行をコピー挿入もしくは削除する。</t>
    <rPh sb="23" eb="25">
      <t>ソウニュウ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</si>
</sst>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d"/>
    <numFmt numFmtId="179" formatCode="aaa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22"/>
      <name val="ＭＳ ゴシック"/>
      <family val="3"/>
      <charset val="128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2"/>
      <color rgb="FF2D2D2D"/>
      <name val="Arial"/>
      <family val="2"/>
    </font>
    <font>
      <sz val="9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0" xfId="0" applyNumberFormat="1">
      <alignment vertical="center"/>
    </xf>
    <xf numFmtId="178" fontId="5" fillId="0" borderId="1" xfId="0" applyNumberFormat="1" applyFont="1" applyBorder="1" applyAlignment="1">
      <alignment horizontal="center" vertical="center"/>
    </xf>
    <xf numFmtId="55" fontId="0" fillId="0" borderId="5" xfId="0" applyNumberFormat="1" applyBorder="1">
      <alignment vertical="center"/>
    </xf>
    <xf numFmtId="55" fontId="0" fillId="0" borderId="6" xfId="0" applyNumberFormat="1" applyBorder="1">
      <alignment vertical="center"/>
    </xf>
    <xf numFmtId="55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255"/>
    </xf>
    <xf numFmtId="17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55" fontId="16" fillId="0" borderId="4" xfId="0" applyNumberFormat="1" applyFont="1" applyBorder="1">
      <alignment vertical="center"/>
    </xf>
    <xf numFmtId="0" fontId="0" fillId="4" borderId="5" xfId="0" applyFill="1" applyBorder="1" applyAlignment="1">
      <alignment horizontal="left" vertical="center"/>
    </xf>
    <xf numFmtId="0" fontId="17" fillId="0" borderId="0" xfId="0" applyFont="1">
      <alignment vertical="center"/>
    </xf>
    <xf numFmtId="0" fontId="0" fillId="4" borderId="0" xfId="0" applyFill="1" applyAlignment="1">
      <alignment vertical="center" textRotation="255"/>
    </xf>
    <xf numFmtId="14" fontId="0" fillId="4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4" borderId="1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5" fontId="0" fillId="0" borderId="4" xfId="0" applyNumberFormat="1" applyBorder="1" applyAlignment="1">
      <alignment horizontal="center" vertical="center"/>
    </xf>
    <xf numFmtId="55" fontId="0" fillId="0" borderId="5" xfId="0" applyNumberFormat="1" applyBorder="1" applyAlignment="1">
      <alignment horizontal="center" vertical="center"/>
    </xf>
    <xf numFmtId="55" fontId="0" fillId="0" borderId="6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39"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2499465926084170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22" fmlaLink="$G$32" max="12" min="1" page="10" val="12"/>
</file>

<file path=xl/ctrlProps/ctrlProp10.xml><?xml version="1.0" encoding="utf-8"?>
<formControlPr xmlns="http://schemas.microsoft.com/office/spreadsheetml/2009/9/main" objectType="Spin" dx="22" fmlaLink="$D$42" max="2500" min="2000" page="10" val="2026"/>
</file>

<file path=xl/ctrlProps/ctrlProp11.xml><?xml version="1.0" encoding="utf-8"?>
<formControlPr xmlns="http://schemas.microsoft.com/office/spreadsheetml/2009/9/main" objectType="Spin" dx="22" fmlaLink="$P$42" max="12" min="1" page="10" val="3"/>
</file>

<file path=xl/ctrlProps/ctrlProp12.xml><?xml version="1.0" encoding="utf-8"?>
<formControlPr xmlns="http://schemas.microsoft.com/office/spreadsheetml/2009/9/main" objectType="Spin" dx="22" fmlaLink="$M$42" max="2500" min="2000" page="10" val="2026"/>
</file>

<file path=xl/ctrlProps/ctrlProp13.xml><?xml version="1.0" encoding="utf-8"?>
<formControlPr xmlns="http://schemas.microsoft.com/office/spreadsheetml/2009/9/main" objectType="Spin" dx="22" fmlaLink="$Y$52" max="12" min="1" page="10" val="7"/>
</file>

<file path=xl/ctrlProps/ctrlProp14.xml><?xml version="1.0" encoding="utf-8"?>
<formControlPr xmlns="http://schemas.microsoft.com/office/spreadsheetml/2009/9/main" objectType="Spin" dx="22" fmlaLink="$V$52" max="2500" min="2000" page="10" val="2026"/>
</file>

<file path=xl/ctrlProps/ctrlProp15.xml><?xml version="1.0" encoding="utf-8"?>
<formControlPr xmlns="http://schemas.microsoft.com/office/spreadsheetml/2009/9/main" objectType="Spin" dx="22" fmlaLink="$G$52" max="12" min="1" page="10" val="5"/>
</file>

<file path=xl/ctrlProps/ctrlProp16.xml><?xml version="1.0" encoding="utf-8"?>
<formControlPr xmlns="http://schemas.microsoft.com/office/spreadsheetml/2009/9/main" objectType="Spin" dx="22" fmlaLink="$D$52" max="2500" min="2000" page="10" val="2026"/>
</file>

<file path=xl/ctrlProps/ctrlProp17.xml><?xml version="1.0" encoding="utf-8"?>
<formControlPr xmlns="http://schemas.microsoft.com/office/spreadsheetml/2009/9/main" objectType="Spin" dx="22" fmlaLink="$P$52" max="12" min="1" page="10" val="6"/>
</file>

<file path=xl/ctrlProps/ctrlProp18.xml><?xml version="1.0" encoding="utf-8"?>
<formControlPr xmlns="http://schemas.microsoft.com/office/spreadsheetml/2009/9/main" objectType="Spin" dx="22" fmlaLink="$M$52" max="2500" min="2000" page="10" val="2026"/>
</file>

<file path=xl/ctrlProps/ctrlProp2.xml><?xml version="1.0" encoding="utf-8"?>
<formControlPr xmlns="http://schemas.microsoft.com/office/spreadsheetml/2009/9/main" objectType="Spin" dx="22" fmlaLink="$D$32" max="2500" min="2000" page="10" val="2025"/>
</file>

<file path=xl/ctrlProps/ctrlProp3.xml><?xml version="1.0" encoding="utf-8"?>
<formControlPr xmlns="http://schemas.microsoft.com/office/spreadsheetml/2009/9/main" objectType="Spin" dx="22" fmlaLink="$Y$42" max="12" min="1" page="10" val="4"/>
</file>

<file path=xl/ctrlProps/ctrlProp4.xml><?xml version="1.0" encoding="utf-8"?>
<formControlPr xmlns="http://schemas.microsoft.com/office/spreadsheetml/2009/9/main" objectType="Spin" dx="22" fmlaLink="$V$42" max="2500" min="2000" page="10" val="2026"/>
</file>

<file path=xl/ctrlProps/ctrlProp5.xml><?xml version="1.0" encoding="utf-8"?>
<formControlPr xmlns="http://schemas.microsoft.com/office/spreadsheetml/2009/9/main" objectType="Spin" dx="22" fmlaLink="$P$32" max="12" min="1" page="10"/>
</file>

<file path=xl/ctrlProps/ctrlProp6.xml><?xml version="1.0" encoding="utf-8"?>
<formControlPr xmlns="http://schemas.microsoft.com/office/spreadsheetml/2009/9/main" objectType="Spin" dx="22" fmlaLink="$M$32" max="2500" min="2000" page="10" val="2026"/>
</file>

<file path=xl/ctrlProps/ctrlProp7.xml><?xml version="1.0" encoding="utf-8"?>
<formControlPr xmlns="http://schemas.microsoft.com/office/spreadsheetml/2009/9/main" objectType="Spin" dx="22" fmlaLink="$Y$32" max="12" min="1" page="10" val="2"/>
</file>

<file path=xl/ctrlProps/ctrlProp8.xml><?xml version="1.0" encoding="utf-8"?>
<formControlPr xmlns="http://schemas.microsoft.com/office/spreadsheetml/2009/9/main" objectType="Spin" dx="22" fmlaLink="$V$32" max="2500" min="2000" page="10" val="2026"/>
</file>

<file path=xl/ctrlProps/ctrlProp9.xml><?xml version="1.0" encoding="utf-8"?>
<formControlPr xmlns="http://schemas.microsoft.com/office/spreadsheetml/2009/9/main" objectType="Spin" dx="22" fmlaLink="$G$42" max="12" min="1" page="1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31</xdr:row>
          <xdr:rowOff>19050</xdr:rowOff>
        </xdr:from>
        <xdr:to>
          <xdr:col>6</xdr:col>
          <xdr:colOff>361950</xdr:colOff>
          <xdr:row>31</xdr:row>
          <xdr:rowOff>317500</xdr:rowOff>
        </xdr:to>
        <xdr:sp macro="" textlink="">
          <xdr:nvSpPr>
            <xdr:cNvPr id="5123" name="Spinner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222250</xdr:colOff>
          <xdr:row>31</xdr:row>
          <xdr:rowOff>19050</xdr:rowOff>
        </xdr:from>
        <xdr:to>
          <xdr:col>4</xdr:col>
          <xdr:colOff>355600</xdr:colOff>
          <xdr:row>31</xdr:row>
          <xdr:rowOff>317500</xdr:rowOff>
        </xdr:to>
        <xdr:sp macro="" textlink="">
          <xdr:nvSpPr>
            <xdr:cNvPr id="5124" name="Spinner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228600</xdr:colOff>
          <xdr:row>41</xdr:row>
          <xdr:rowOff>19050</xdr:rowOff>
        </xdr:from>
        <xdr:to>
          <xdr:col>24</xdr:col>
          <xdr:colOff>361950</xdr:colOff>
          <xdr:row>41</xdr:row>
          <xdr:rowOff>317500</xdr:rowOff>
        </xdr:to>
        <xdr:sp macro="" textlink="">
          <xdr:nvSpPr>
            <xdr:cNvPr id="5125" name="Spinner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222250</xdr:colOff>
          <xdr:row>41</xdr:row>
          <xdr:rowOff>19050</xdr:rowOff>
        </xdr:from>
        <xdr:to>
          <xdr:col>22</xdr:col>
          <xdr:colOff>355600</xdr:colOff>
          <xdr:row>41</xdr:row>
          <xdr:rowOff>317500</xdr:rowOff>
        </xdr:to>
        <xdr:sp macro="" textlink="">
          <xdr:nvSpPr>
            <xdr:cNvPr id="5126" name="Spinner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228600</xdr:colOff>
          <xdr:row>31</xdr:row>
          <xdr:rowOff>19050</xdr:rowOff>
        </xdr:from>
        <xdr:to>
          <xdr:col>15</xdr:col>
          <xdr:colOff>361950</xdr:colOff>
          <xdr:row>31</xdr:row>
          <xdr:rowOff>317500</xdr:rowOff>
        </xdr:to>
        <xdr:sp macro="" textlink="">
          <xdr:nvSpPr>
            <xdr:cNvPr id="5127" name="Spinner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222250</xdr:colOff>
          <xdr:row>31</xdr:row>
          <xdr:rowOff>19050</xdr:rowOff>
        </xdr:from>
        <xdr:to>
          <xdr:col>13</xdr:col>
          <xdr:colOff>355600</xdr:colOff>
          <xdr:row>31</xdr:row>
          <xdr:rowOff>317500</xdr:rowOff>
        </xdr:to>
        <xdr:sp macro="" textlink="">
          <xdr:nvSpPr>
            <xdr:cNvPr id="5128" name="Spinner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228600</xdr:colOff>
          <xdr:row>31</xdr:row>
          <xdr:rowOff>19050</xdr:rowOff>
        </xdr:from>
        <xdr:to>
          <xdr:col>24</xdr:col>
          <xdr:colOff>361950</xdr:colOff>
          <xdr:row>31</xdr:row>
          <xdr:rowOff>317500</xdr:rowOff>
        </xdr:to>
        <xdr:sp macro="" textlink="">
          <xdr:nvSpPr>
            <xdr:cNvPr id="5129" name="Spinner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222250</xdr:colOff>
          <xdr:row>31</xdr:row>
          <xdr:rowOff>19050</xdr:rowOff>
        </xdr:from>
        <xdr:to>
          <xdr:col>22</xdr:col>
          <xdr:colOff>355600</xdr:colOff>
          <xdr:row>31</xdr:row>
          <xdr:rowOff>317500</xdr:rowOff>
        </xdr:to>
        <xdr:sp macro="" textlink="">
          <xdr:nvSpPr>
            <xdr:cNvPr id="5130" name="Spinner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41</xdr:row>
          <xdr:rowOff>19050</xdr:rowOff>
        </xdr:from>
        <xdr:to>
          <xdr:col>6</xdr:col>
          <xdr:colOff>361950</xdr:colOff>
          <xdr:row>41</xdr:row>
          <xdr:rowOff>317500</xdr:rowOff>
        </xdr:to>
        <xdr:sp macro="" textlink="">
          <xdr:nvSpPr>
            <xdr:cNvPr id="5131" name="Spinner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222250</xdr:colOff>
          <xdr:row>41</xdr:row>
          <xdr:rowOff>19050</xdr:rowOff>
        </xdr:from>
        <xdr:to>
          <xdr:col>4</xdr:col>
          <xdr:colOff>355600</xdr:colOff>
          <xdr:row>41</xdr:row>
          <xdr:rowOff>317500</xdr:rowOff>
        </xdr:to>
        <xdr:sp macro="" textlink="">
          <xdr:nvSpPr>
            <xdr:cNvPr id="5132" name="Spinner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228600</xdr:colOff>
          <xdr:row>41</xdr:row>
          <xdr:rowOff>19050</xdr:rowOff>
        </xdr:from>
        <xdr:to>
          <xdr:col>15</xdr:col>
          <xdr:colOff>361950</xdr:colOff>
          <xdr:row>41</xdr:row>
          <xdr:rowOff>317500</xdr:rowOff>
        </xdr:to>
        <xdr:sp macro="" textlink="">
          <xdr:nvSpPr>
            <xdr:cNvPr id="5133" name="Spinner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222250</xdr:colOff>
          <xdr:row>41</xdr:row>
          <xdr:rowOff>19050</xdr:rowOff>
        </xdr:from>
        <xdr:to>
          <xdr:col>13</xdr:col>
          <xdr:colOff>355600</xdr:colOff>
          <xdr:row>41</xdr:row>
          <xdr:rowOff>317500</xdr:rowOff>
        </xdr:to>
        <xdr:sp macro="" textlink="">
          <xdr:nvSpPr>
            <xdr:cNvPr id="5134" name="Spinner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17315</xdr:colOff>
          <xdr:row>6</xdr:row>
          <xdr:rowOff>77062</xdr:rowOff>
        </xdr:from>
        <xdr:to>
          <xdr:col>27</xdr:col>
          <xdr:colOff>34635</xdr:colOff>
          <xdr:row>30</xdr:row>
          <xdr:rowOff>28936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週単位_入力用!$D$3:$M$28" spid="_x0000_s51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73724" y="1860835"/>
              <a:ext cx="9109366" cy="788360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228600</xdr:colOff>
          <xdr:row>51</xdr:row>
          <xdr:rowOff>19050</xdr:rowOff>
        </xdr:from>
        <xdr:to>
          <xdr:col>24</xdr:col>
          <xdr:colOff>361950</xdr:colOff>
          <xdr:row>51</xdr:row>
          <xdr:rowOff>317500</xdr:rowOff>
        </xdr:to>
        <xdr:sp macro="" textlink="">
          <xdr:nvSpPr>
            <xdr:cNvPr id="5142" name="Spinner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222250</xdr:colOff>
          <xdr:row>51</xdr:row>
          <xdr:rowOff>19050</xdr:rowOff>
        </xdr:from>
        <xdr:to>
          <xdr:col>22</xdr:col>
          <xdr:colOff>355600</xdr:colOff>
          <xdr:row>51</xdr:row>
          <xdr:rowOff>317500</xdr:rowOff>
        </xdr:to>
        <xdr:sp macro="" textlink="">
          <xdr:nvSpPr>
            <xdr:cNvPr id="5143" name="Spinner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51</xdr:row>
          <xdr:rowOff>19050</xdr:rowOff>
        </xdr:from>
        <xdr:to>
          <xdr:col>6</xdr:col>
          <xdr:colOff>361950</xdr:colOff>
          <xdr:row>51</xdr:row>
          <xdr:rowOff>317500</xdr:rowOff>
        </xdr:to>
        <xdr:sp macro="" textlink="">
          <xdr:nvSpPr>
            <xdr:cNvPr id="5144" name="Spinner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1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222250</xdr:colOff>
          <xdr:row>51</xdr:row>
          <xdr:rowOff>19050</xdr:rowOff>
        </xdr:from>
        <xdr:to>
          <xdr:col>4</xdr:col>
          <xdr:colOff>355600</xdr:colOff>
          <xdr:row>51</xdr:row>
          <xdr:rowOff>317500</xdr:rowOff>
        </xdr:to>
        <xdr:sp macro="" textlink="">
          <xdr:nvSpPr>
            <xdr:cNvPr id="5145" name="Spinner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228600</xdr:colOff>
          <xdr:row>51</xdr:row>
          <xdr:rowOff>19050</xdr:rowOff>
        </xdr:from>
        <xdr:to>
          <xdr:col>15</xdr:col>
          <xdr:colOff>361950</xdr:colOff>
          <xdr:row>51</xdr:row>
          <xdr:rowOff>317500</xdr:rowOff>
        </xdr:to>
        <xdr:sp macro="" textlink="">
          <xdr:nvSpPr>
            <xdr:cNvPr id="5146" name="Spinner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1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222250</xdr:colOff>
          <xdr:row>51</xdr:row>
          <xdr:rowOff>19050</xdr:rowOff>
        </xdr:from>
        <xdr:to>
          <xdr:col>13</xdr:col>
          <xdr:colOff>355600</xdr:colOff>
          <xdr:row>51</xdr:row>
          <xdr:rowOff>317500</xdr:rowOff>
        </xdr:to>
        <xdr:sp macro="" textlink="">
          <xdr:nvSpPr>
            <xdr:cNvPr id="5147" name="Spinner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1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61</xdr:row>
      <xdr:rowOff>67233</xdr:rowOff>
    </xdr:from>
    <xdr:to>
      <xdr:col>5</xdr:col>
      <xdr:colOff>190500</xdr:colOff>
      <xdr:row>64</xdr:row>
      <xdr:rowOff>156882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0" y="15777880"/>
          <a:ext cx="1591235" cy="10645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r>
            <a:rPr kumimoji="1" lang="ja-JP" altLang="en-US" sz="1200"/>
            <a:t>凡例</a:t>
          </a:r>
          <a:endParaRPr kumimoji="1" lang="en-US" altLang="ja-JP" sz="1200"/>
        </a:p>
        <a:p>
          <a:r>
            <a:rPr kumimoji="1" lang="ja-JP" altLang="en-US" sz="1200"/>
            <a:t>〇：現場閉所</a:t>
          </a:r>
          <a:endParaRPr kumimoji="1" lang="en-US" altLang="ja-JP" sz="1200"/>
        </a:p>
        <a:p>
          <a:r>
            <a:rPr kumimoji="1" lang="en-US" altLang="ja-JP" sz="1200">
              <a:solidFill>
                <a:srgbClr val="FF0000"/>
              </a:solidFill>
            </a:rPr>
            <a:t>×</a:t>
          </a:r>
          <a:r>
            <a:rPr kumimoji="1" lang="ja-JP" altLang="en-US" sz="1200"/>
            <a:t>：対象期間外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61</xdr:row>
      <xdr:rowOff>67233</xdr:rowOff>
    </xdr:from>
    <xdr:to>
      <xdr:col>5</xdr:col>
      <xdr:colOff>190500</xdr:colOff>
      <xdr:row>64</xdr:row>
      <xdr:rowOff>156882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4241" y="16069233"/>
          <a:ext cx="1597959" cy="1061199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r>
            <a:rPr kumimoji="1" lang="ja-JP" altLang="en-US" sz="1200"/>
            <a:t>凡例</a:t>
          </a:r>
          <a:endParaRPr kumimoji="1" lang="en-US" altLang="ja-JP" sz="1200"/>
        </a:p>
        <a:p>
          <a:r>
            <a:rPr kumimoji="1" lang="ja-JP" altLang="en-US" sz="1200"/>
            <a:t>〇：現場閉所</a:t>
          </a:r>
          <a:endParaRPr kumimoji="1" lang="en-US" altLang="ja-JP" sz="1200"/>
        </a:p>
        <a:p>
          <a:r>
            <a:rPr kumimoji="1" lang="en-US" altLang="ja-JP" sz="1200">
              <a:solidFill>
                <a:srgbClr val="FF0000"/>
              </a:solidFill>
            </a:rPr>
            <a:t>×</a:t>
          </a:r>
          <a:r>
            <a:rPr kumimoji="1" lang="ja-JP" altLang="en-US" sz="1200"/>
            <a:t>：対象期間外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C225-4284-4170-AFD3-53A6EF116E39}">
  <sheetPr codeName="Sheet2"/>
  <dimension ref="B3:M30"/>
  <sheetViews>
    <sheetView tabSelected="1" zoomScale="90" zoomScaleNormal="90" workbookViewId="0">
      <selection activeCell="P16" sqref="P16"/>
    </sheetView>
  </sheetViews>
  <sheetFormatPr defaultRowHeight="18"/>
  <cols>
    <col min="4" max="4" width="12.33203125" customWidth="1"/>
    <col min="5" max="5" width="8.75" customWidth="1"/>
    <col min="6" max="6" width="12.5" customWidth="1"/>
    <col min="8" max="8" width="9.33203125" bestFit="1" customWidth="1"/>
  </cols>
  <sheetData>
    <row r="3" spans="2:13">
      <c r="B3" s="32" t="s">
        <v>65</v>
      </c>
      <c r="D3" s="43" t="s">
        <v>48</v>
      </c>
      <c r="E3" s="44"/>
      <c r="F3" s="45"/>
      <c r="G3" s="3" t="s">
        <v>49</v>
      </c>
      <c r="H3" s="3" t="s">
        <v>57</v>
      </c>
      <c r="I3" s="3" t="s">
        <v>58</v>
      </c>
      <c r="J3" s="3" t="s">
        <v>59</v>
      </c>
      <c r="K3" s="3" t="s">
        <v>60</v>
      </c>
      <c r="L3" s="3" t="s">
        <v>61</v>
      </c>
      <c r="M3" s="3" t="s">
        <v>62</v>
      </c>
    </row>
    <row r="4" spans="2:13">
      <c r="D4" s="46"/>
      <c r="E4" s="47"/>
      <c r="F4" s="48"/>
      <c r="G4" s="42" t="s">
        <v>50</v>
      </c>
      <c r="H4" s="41" t="s">
        <v>51</v>
      </c>
      <c r="I4" s="41" t="s">
        <v>52</v>
      </c>
      <c r="J4" s="41" t="s">
        <v>53</v>
      </c>
      <c r="K4" s="41" t="s">
        <v>54</v>
      </c>
      <c r="L4" s="41" t="s">
        <v>55</v>
      </c>
      <c r="M4" s="41" t="s">
        <v>56</v>
      </c>
    </row>
    <row r="5" spans="2:13">
      <c r="D5" s="46"/>
      <c r="E5" s="47"/>
      <c r="F5" s="48"/>
      <c r="G5" s="42"/>
      <c r="H5" s="41"/>
      <c r="I5" s="41"/>
      <c r="J5" s="41"/>
      <c r="K5" s="41"/>
      <c r="L5" s="42"/>
      <c r="M5" s="42"/>
    </row>
    <row r="6" spans="2:13">
      <c r="D6" s="46"/>
      <c r="E6" s="47"/>
      <c r="F6" s="48"/>
      <c r="G6" s="42"/>
      <c r="H6" s="42"/>
      <c r="I6" s="42"/>
      <c r="J6" s="42"/>
      <c r="K6" s="42"/>
      <c r="L6" s="42"/>
      <c r="M6" s="42"/>
    </row>
    <row r="7" spans="2:13">
      <c r="D7" s="49"/>
      <c r="E7" s="50"/>
      <c r="F7" s="51"/>
      <c r="G7" s="42"/>
      <c r="H7" s="42"/>
      <c r="I7" s="42"/>
      <c r="J7" s="42"/>
      <c r="K7" s="42"/>
      <c r="L7" s="42"/>
      <c r="M7" s="42"/>
    </row>
    <row r="8" spans="2:13">
      <c r="D8" s="29">
        <v>45931</v>
      </c>
      <c r="E8" s="3" t="s">
        <v>46</v>
      </c>
      <c r="F8" s="29">
        <v>45934</v>
      </c>
      <c r="G8" s="15">
        <v>5</v>
      </c>
      <c r="H8" s="3" t="str">
        <f>IF(I8&lt;=J8,"○","×")</f>
        <v>○</v>
      </c>
      <c r="I8" s="32">
        <v>2</v>
      </c>
      <c r="J8" s="32">
        <v>2</v>
      </c>
      <c r="K8" s="32">
        <v>0</v>
      </c>
      <c r="L8" s="15">
        <f>J8+K8</f>
        <v>2</v>
      </c>
      <c r="M8" s="15"/>
    </row>
    <row r="9" spans="2:13">
      <c r="D9" s="30">
        <f>F8+1</f>
        <v>45935</v>
      </c>
      <c r="E9" s="3" t="s">
        <v>46</v>
      </c>
      <c r="F9" s="29">
        <v>45941</v>
      </c>
      <c r="G9" s="15">
        <f>F9-D9+1</f>
        <v>7</v>
      </c>
      <c r="H9" s="3" t="str">
        <f t="shared" ref="H9:H26" si="0">IF(I9&lt;=J9,"○","×")</f>
        <v>○</v>
      </c>
      <c r="I9" s="15">
        <f>G9-5</f>
        <v>2</v>
      </c>
      <c r="J9" s="32">
        <v>2</v>
      </c>
      <c r="K9" s="32">
        <v>0</v>
      </c>
      <c r="L9" s="15">
        <f t="shared" ref="L9:L26" si="1">J9+K9</f>
        <v>2</v>
      </c>
      <c r="M9" s="15"/>
    </row>
    <row r="10" spans="2:13">
      <c r="D10" s="30">
        <f t="shared" ref="D10:D26" si="2">D9+7</f>
        <v>45942</v>
      </c>
      <c r="E10" s="3" t="s">
        <v>46</v>
      </c>
      <c r="F10" s="30">
        <f t="shared" ref="F10:F25" si="3">F9+7</f>
        <v>45948</v>
      </c>
      <c r="G10" s="15">
        <f t="shared" ref="G10:G25" si="4">F10-D10+1</f>
        <v>7</v>
      </c>
      <c r="H10" s="3" t="str">
        <f t="shared" si="0"/>
        <v>○</v>
      </c>
      <c r="I10" s="15">
        <f t="shared" ref="I10:I25" si="5">G10-5</f>
        <v>2</v>
      </c>
      <c r="J10" s="32">
        <v>2</v>
      </c>
      <c r="K10" s="32">
        <v>0</v>
      </c>
      <c r="L10" s="15">
        <f t="shared" si="1"/>
        <v>2</v>
      </c>
      <c r="M10" s="15"/>
    </row>
    <row r="11" spans="2:13">
      <c r="D11" s="30">
        <f t="shared" si="2"/>
        <v>45949</v>
      </c>
      <c r="E11" s="3" t="s">
        <v>46</v>
      </c>
      <c r="F11" s="30">
        <f t="shared" si="3"/>
        <v>45955</v>
      </c>
      <c r="G11" s="15">
        <f t="shared" si="4"/>
        <v>7</v>
      </c>
      <c r="H11" s="3" t="str">
        <f t="shared" si="0"/>
        <v>○</v>
      </c>
      <c r="I11" s="15">
        <f t="shared" si="5"/>
        <v>2</v>
      </c>
      <c r="J11" s="32">
        <v>2</v>
      </c>
      <c r="K11" s="32">
        <v>0</v>
      </c>
      <c r="L11" s="15">
        <f t="shared" si="1"/>
        <v>2</v>
      </c>
      <c r="M11" s="15"/>
    </row>
    <row r="12" spans="2:13">
      <c r="D12" s="30">
        <f t="shared" si="2"/>
        <v>45956</v>
      </c>
      <c r="E12" s="3" t="s">
        <v>46</v>
      </c>
      <c r="F12" s="30">
        <f t="shared" si="3"/>
        <v>45962</v>
      </c>
      <c r="G12" s="15">
        <f t="shared" si="4"/>
        <v>7</v>
      </c>
      <c r="H12" s="3" t="str">
        <f t="shared" si="0"/>
        <v>○</v>
      </c>
      <c r="I12" s="15">
        <f t="shared" si="5"/>
        <v>2</v>
      </c>
      <c r="J12" s="32">
        <v>2</v>
      </c>
      <c r="K12" s="32">
        <v>0</v>
      </c>
      <c r="L12" s="15">
        <f t="shared" si="1"/>
        <v>2</v>
      </c>
      <c r="M12" s="15"/>
    </row>
    <row r="13" spans="2:13">
      <c r="D13" s="30">
        <f t="shared" si="2"/>
        <v>45963</v>
      </c>
      <c r="E13" s="3" t="s">
        <v>46</v>
      </c>
      <c r="F13" s="30">
        <f t="shared" si="3"/>
        <v>45969</v>
      </c>
      <c r="G13" s="15">
        <f t="shared" si="4"/>
        <v>7</v>
      </c>
      <c r="H13" s="3" t="str">
        <f t="shared" si="0"/>
        <v>○</v>
      </c>
      <c r="I13" s="15">
        <f t="shared" si="5"/>
        <v>2</v>
      </c>
      <c r="J13" s="32">
        <v>2</v>
      </c>
      <c r="K13" s="32">
        <v>0</v>
      </c>
      <c r="L13" s="15">
        <f t="shared" si="1"/>
        <v>2</v>
      </c>
      <c r="M13" s="15"/>
    </row>
    <row r="14" spans="2:13">
      <c r="D14" s="30">
        <f>D13+7</f>
        <v>45970</v>
      </c>
      <c r="E14" s="3" t="s">
        <v>46</v>
      </c>
      <c r="F14" s="30">
        <f>F13+7</f>
        <v>45976</v>
      </c>
      <c r="G14" s="15">
        <f t="shared" si="4"/>
        <v>7</v>
      </c>
      <c r="H14" s="3" t="str">
        <f t="shared" si="0"/>
        <v>○</v>
      </c>
      <c r="I14" s="15">
        <f t="shared" si="5"/>
        <v>2</v>
      </c>
      <c r="J14" s="32">
        <v>2</v>
      </c>
      <c r="K14" s="32">
        <v>0</v>
      </c>
      <c r="L14" s="15">
        <f t="shared" si="1"/>
        <v>2</v>
      </c>
      <c r="M14" s="15"/>
    </row>
    <row r="15" spans="2:13">
      <c r="D15" s="30">
        <f>D14+7</f>
        <v>45977</v>
      </c>
      <c r="E15" s="3" t="s">
        <v>46</v>
      </c>
      <c r="F15" s="30">
        <f>F14+7</f>
        <v>45983</v>
      </c>
      <c r="G15" s="15">
        <f t="shared" si="4"/>
        <v>7</v>
      </c>
      <c r="H15" s="3" t="str">
        <f t="shared" si="0"/>
        <v>○</v>
      </c>
      <c r="I15" s="15">
        <f t="shared" si="5"/>
        <v>2</v>
      </c>
      <c r="J15" s="32">
        <v>2</v>
      </c>
      <c r="K15" s="32">
        <v>0</v>
      </c>
      <c r="L15" s="15">
        <f t="shared" si="1"/>
        <v>2</v>
      </c>
      <c r="M15" s="15"/>
    </row>
    <row r="16" spans="2:13">
      <c r="D16" s="30">
        <f t="shared" si="2"/>
        <v>45984</v>
      </c>
      <c r="E16" s="3" t="s">
        <v>46</v>
      </c>
      <c r="F16" s="30">
        <f t="shared" si="3"/>
        <v>45990</v>
      </c>
      <c r="G16" s="15">
        <f t="shared" si="4"/>
        <v>7</v>
      </c>
      <c r="H16" s="3" t="str">
        <f t="shared" si="0"/>
        <v>○</v>
      </c>
      <c r="I16" s="15">
        <f t="shared" si="5"/>
        <v>2</v>
      </c>
      <c r="J16" s="32">
        <v>2</v>
      </c>
      <c r="K16" s="32">
        <v>0</v>
      </c>
      <c r="L16" s="15">
        <f t="shared" si="1"/>
        <v>2</v>
      </c>
      <c r="M16" s="15"/>
    </row>
    <row r="17" spans="4:13">
      <c r="D17" s="30">
        <f t="shared" si="2"/>
        <v>45991</v>
      </c>
      <c r="E17" s="3" t="s">
        <v>46</v>
      </c>
      <c r="F17" s="30">
        <f t="shared" si="3"/>
        <v>45997</v>
      </c>
      <c r="G17" s="15">
        <f t="shared" si="4"/>
        <v>7</v>
      </c>
      <c r="H17" s="3" t="str">
        <f t="shared" si="0"/>
        <v>○</v>
      </c>
      <c r="I17" s="15">
        <f t="shared" si="5"/>
        <v>2</v>
      </c>
      <c r="J17" s="32">
        <v>2</v>
      </c>
      <c r="K17" s="32">
        <v>0</v>
      </c>
      <c r="L17" s="15">
        <f t="shared" si="1"/>
        <v>2</v>
      </c>
      <c r="M17" s="15"/>
    </row>
    <row r="18" spans="4:13">
      <c r="D18" s="30">
        <f t="shared" si="2"/>
        <v>45998</v>
      </c>
      <c r="E18" s="3" t="s">
        <v>46</v>
      </c>
      <c r="F18" s="30">
        <f t="shared" si="3"/>
        <v>46004</v>
      </c>
      <c r="G18" s="15">
        <f t="shared" si="4"/>
        <v>7</v>
      </c>
      <c r="H18" s="3" t="str">
        <f t="shared" si="0"/>
        <v>○</v>
      </c>
      <c r="I18" s="15">
        <f t="shared" si="5"/>
        <v>2</v>
      </c>
      <c r="J18" s="32">
        <v>2</v>
      </c>
      <c r="K18" s="32">
        <v>0</v>
      </c>
      <c r="L18" s="15">
        <f t="shared" si="1"/>
        <v>2</v>
      </c>
      <c r="M18" s="15"/>
    </row>
    <row r="19" spans="4:13">
      <c r="D19" s="30">
        <f>D18+7</f>
        <v>46005</v>
      </c>
      <c r="E19" s="3" t="s">
        <v>46</v>
      </c>
      <c r="F19" s="30">
        <f>F18+7</f>
        <v>46011</v>
      </c>
      <c r="G19" s="15">
        <f t="shared" si="4"/>
        <v>7</v>
      </c>
      <c r="H19" s="3" t="str">
        <f>IF(I19&lt;=J19,"○","×")</f>
        <v>○</v>
      </c>
      <c r="I19" s="15">
        <f t="shared" si="5"/>
        <v>2</v>
      </c>
      <c r="J19" s="32">
        <v>2</v>
      </c>
      <c r="K19" s="32">
        <v>0</v>
      </c>
      <c r="L19" s="15">
        <f t="shared" si="1"/>
        <v>2</v>
      </c>
      <c r="M19" s="15"/>
    </row>
    <row r="20" spans="4:13">
      <c r="D20" s="30">
        <f t="shared" si="2"/>
        <v>46012</v>
      </c>
      <c r="E20" s="3" t="s">
        <v>46</v>
      </c>
      <c r="F20" s="30">
        <f t="shared" si="3"/>
        <v>46018</v>
      </c>
      <c r="G20" s="15">
        <f t="shared" si="4"/>
        <v>7</v>
      </c>
      <c r="H20" s="3" t="str">
        <f t="shared" si="0"/>
        <v>○</v>
      </c>
      <c r="I20" s="15">
        <f t="shared" si="5"/>
        <v>2</v>
      </c>
      <c r="J20" s="32">
        <v>2</v>
      </c>
      <c r="K20" s="32">
        <v>0</v>
      </c>
      <c r="L20" s="15">
        <f t="shared" si="1"/>
        <v>2</v>
      </c>
      <c r="M20" s="15"/>
    </row>
    <row r="21" spans="4:13">
      <c r="D21" s="30">
        <f t="shared" si="2"/>
        <v>46019</v>
      </c>
      <c r="E21" s="3" t="s">
        <v>46</v>
      </c>
      <c r="F21" s="30">
        <f t="shared" si="3"/>
        <v>46025</v>
      </c>
      <c r="G21" s="15">
        <f t="shared" si="4"/>
        <v>7</v>
      </c>
      <c r="H21" s="3" t="str">
        <f t="shared" si="0"/>
        <v>○</v>
      </c>
      <c r="I21" s="15">
        <f t="shared" si="5"/>
        <v>2</v>
      </c>
      <c r="J21" s="32">
        <v>2</v>
      </c>
      <c r="K21" s="32">
        <v>0</v>
      </c>
      <c r="L21" s="15">
        <f t="shared" si="1"/>
        <v>2</v>
      </c>
      <c r="M21" s="15"/>
    </row>
    <row r="22" spans="4:13">
      <c r="D22" s="30">
        <f t="shared" si="2"/>
        <v>46026</v>
      </c>
      <c r="E22" s="3" t="s">
        <v>46</v>
      </c>
      <c r="F22" s="30">
        <f t="shared" si="3"/>
        <v>46032</v>
      </c>
      <c r="G22" s="15">
        <f t="shared" si="4"/>
        <v>7</v>
      </c>
      <c r="H22" s="3" t="str">
        <f t="shared" si="0"/>
        <v>○</v>
      </c>
      <c r="I22" s="15">
        <f t="shared" si="5"/>
        <v>2</v>
      </c>
      <c r="J22" s="32">
        <v>2</v>
      </c>
      <c r="K22" s="32">
        <v>0</v>
      </c>
      <c r="L22" s="15">
        <f t="shared" si="1"/>
        <v>2</v>
      </c>
      <c r="M22" s="15"/>
    </row>
    <row r="23" spans="4:13">
      <c r="D23" s="30">
        <f t="shared" si="2"/>
        <v>46033</v>
      </c>
      <c r="E23" s="3" t="s">
        <v>46</v>
      </c>
      <c r="F23" s="30">
        <f t="shared" si="3"/>
        <v>46039</v>
      </c>
      <c r="G23" s="15">
        <f t="shared" si="4"/>
        <v>7</v>
      </c>
      <c r="H23" s="3" t="str">
        <f t="shared" si="0"/>
        <v>○</v>
      </c>
      <c r="I23" s="15">
        <f t="shared" si="5"/>
        <v>2</v>
      </c>
      <c r="J23" s="32">
        <v>2</v>
      </c>
      <c r="K23" s="32">
        <v>0</v>
      </c>
      <c r="L23" s="15">
        <f t="shared" si="1"/>
        <v>2</v>
      </c>
      <c r="M23" s="15"/>
    </row>
    <row r="24" spans="4:13">
      <c r="D24" s="30">
        <f t="shared" si="2"/>
        <v>46040</v>
      </c>
      <c r="E24" s="3" t="s">
        <v>46</v>
      </c>
      <c r="F24" s="30">
        <f t="shared" si="3"/>
        <v>46046</v>
      </c>
      <c r="G24" s="15">
        <f t="shared" si="4"/>
        <v>7</v>
      </c>
      <c r="H24" s="3" t="str">
        <f t="shared" si="0"/>
        <v>○</v>
      </c>
      <c r="I24" s="15">
        <f t="shared" si="5"/>
        <v>2</v>
      </c>
      <c r="J24" s="32">
        <v>2</v>
      </c>
      <c r="K24" s="32">
        <v>0</v>
      </c>
      <c r="L24" s="15">
        <f t="shared" si="1"/>
        <v>2</v>
      </c>
      <c r="M24" s="15"/>
    </row>
    <row r="25" spans="4:13">
      <c r="D25" s="30">
        <f t="shared" si="2"/>
        <v>46047</v>
      </c>
      <c r="E25" s="3" t="s">
        <v>46</v>
      </c>
      <c r="F25" s="30">
        <f t="shared" si="3"/>
        <v>46053</v>
      </c>
      <c r="G25" s="15">
        <f t="shared" si="4"/>
        <v>7</v>
      </c>
      <c r="H25" s="3" t="str">
        <f t="shared" si="0"/>
        <v>○</v>
      </c>
      <c r="I25" s="15">
        <f t="shared" si="5"/>
        <v>2</v>
      </c>
      <c r="J25" s="32">
        <v>2</v>
      </c>
      <c r="K25" s="32">
        <v>0</v>
      </c>
      <c r="L25" s="15">
        <f t="shared" si="1"/>
        <v>2</v>
      </c>
      <c r="M25" s="15"/>
    </row>
    <row r="26" spans="4:13">
      <c r="D26" s="30">
        <f t="shared" si="2"/>
        <v>46054</v>
      </c>
      <c r="E26" s="3" t="s">
        <v>46</v>
      </c>
      <c r="F26" s="29">
        <f>F25+5</f>
        <v>46058</v>
      </c>
      <c r="G26" s="15">
        <f>F26-D26+1</f>
        <v>5</v>
      </c>
      <c r="H26" s="3" t="str">
        <f t="shared" si="0"/>
        <v>○</v>
      </c>
      <c r="I26" s="32">
        <v>2</v>
      </c>
      <c r="J26" s="32">
        <v>2</v>
      </c>
      <c r="K26" s="32">
        <v>0</v>
      </c>
      <c r="L26" s="15">
        <f t="shared" si="1"/>
        <v>2</v>
      </c>
      <c r="M26" s="15"/>
    </row>
    <row r="27" spans="4:13">
      <c r="D27" s="31" t="s">
        <v>63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4:13">
      <c r="D28" s="31" t="s">
        <v>64</v>
      </c>
      <c r="E28" s="31"/>
      <c r="F28" s="31"/>
      <c r="G28" s="15">
        <f>SUM(G8:G27)</f>
        <v>129</v>
      </c>
      <c r="H28" s="3" t="str" cm="1">
        <f t="array" ref="H28">IF(AND(H8:H26="○"),"○","×")</f>
        <v>○</v>
      </c>
      <c r="I28" s="15">
        <f>SUM(I8:I27)</f>
        <v>38</v>
      </c>
      <c r="J28" s="15">
        <f>SUM(J8:J27)</f>
        <v>38</v>
      </c>
      <c r="K28" s="15">
        <f>SUM(K8:K27)</f>
        <v>0</v>
      </c>
      <c r="L28" s="15">
        <f>SUM(L8:L27)</f>
        <v>38</v>
      </c>
      <c r="M28" s="15"/>
    </row>
    <row r="30" spans="4:13">
      <c r="D30" t="s">
        <v>66</v>
      </c>
    </row>
  </sheetData>
  <mergeCells count="8">
    <mergeCell ref="M4:M7"/>
    <mergeCell ref="D3:F7"/>
    <mergeCell ref="G4:G7"/>
    <mergeCell ref="H4:H7"/>
    <mergeCell ref="I4:I7"/>
    <mergeCell ref="J4:J7"/>
    <mergeCell ref="K4:K7"/>
    <mergeCell ref="L4:L7"/>
  </mergeCells>
  <phoneticPr fontId="1"/>
  <dataValidations count="1">
    <dataValidation type="list" allowBlank="1" showInputMessage="1" showErrorMessage="1" sqref="I8 I26" xr:uid="{57B2B64C-E732-4231-B7F6-DBD92BF6E518}">
      <formula1>"1,2"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6598-E789-407C-94A3-75BEEEB09619}">
  <sheetPr codeName="Sheet1">
    <pageSetUpPr fitToPage="1"/>
  </sheetPr>
  <dimension ref="A1:AQ64"/>
  <sheetViews>
    <sheetView showGridLines="0" view="pageBreakPreview" zoomScale="60" zoomScaleNormal="96" zoomScalePageLayoutView="70" workbookViewId="0">
      <selection activeCell="AD56" sqref="AD56"/>
    </sheetView>
  </sheetViews>
  <sheetFormatPr defaultRowHeight="18"/>
  <cols>
    <col min="2" max="35" width="4.83203125" customWidth="1"/>
    <col min="36" max="39" width="5.08203125" customWidth="1"/>
    <col min="40" max="41" width="18.08203125" customWidth="1"/>
  </cols>
  <sheetData>
    <row r="1" spans="1:43" ht="22.5">
      <c r="A1" s="4"/>
    </row>
    <row r="2" spans="1:43" ht="25.5">
      <c r="B2" s="6" t="s">
        <v>44</v>
      </c>
      <c r="AD2" s="12"/>
      <c r="AE2" s="12"/>
    </row>
    <row r="3" spans="1:43">
      <c r="AD3" s="10"/>
      <c r="AE3" s="10"/>
      <c r="AP3" s="10"/>
      <c r="AQ3" s="10"/>
    </row>
    <row r="4" spans="1:43" ht="22.5">
      <c r="B4" s="5" t="s">
        <v>11</v>
      </c>
      <c r="D4" s="9" t="s">
        <v>24</v>
      </c>
      <c r="AD4" s="10"/>
      <c r="AE4" s="10"/>
    </row>
    <row r="5" spans="1:43" ht="22.5">
      <c r="B5" s="5" t="s">
        <v>12</v>
      </c>
      <c r="D5" s="9" t="s">
        <v>25</v>
      </c>
    </row>
    <row r="6" spans="1:43" ht="21.75" customHeight="1"/>
    <row r="7" spans="1:43" ht="25.5" customHeight="1"/>
    <row r="8" spans="1:43" ht="25.5" customHeight="1">
      <c r="X8" s="39"/>
      <c r="Y8" s="39"/>
      <c r="Z8" s="39"/>
      <c r="AA8" s="39"/>
      <c r="AB8" s="39"/>
      <c r="AC8" s="39"/>
      <c r="AD8" s="39"/>
      <c r="AE8" s="39"/>
      <c r="AF8" s="39"/>
      <c r="AG8" s="40"/>
      <c r="AH8" s="40"/>
      <c r="AI8" s="40"/>
      <c r="AL8" s="16"/>
    </row>
    <row r="9" spans="1:43" ht="25.5" customHeight="1">
      <c r="X9" s="33"/>
      <c r="Y9" s="36"/>
      <c r="Z9" s="36"/>
      <c r="AA9" s="36"/>
      <c r="AB9" s="36"/>
      <c r="AC9" s="33"/>
      <c r="AD9" s="33"/>
      <c r="AE9" s="33"/>
      <c r="AF9" s="33"/>
      <c r="AG9" s="33"/>
      <c r="AH9" s="33"/>
      <c r="AI9" s="33"/>
      <c r="AL9" s="16"/>
    </row>
    <row r="10" spans="1:43" ht="25.5" customHeight="1"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L10" s="16"/>
    </row>
    <row r="11" spans="1:43" ht="25.5" customHeight="1">
      <c r="X11" s="35"/>
      <c r="Y11" s="36"/>
      <c r="Z11" s="36"/>
      <c r="AA11" s="36"/>
      <c r="AB11" s="36"/>
      <c r="AC11" s="37"/>
      <c r="AD11" s="37"/>
      <c r="AE11" s="37"/>
      <c r="AF11" s="37"/>
      <c r="AG11" s="38"/>
      <c r="AH11" s="38"/>
      <c r="AI11" s="38"/>
      <c r="AL11" s="16"/>
    </row>
    <row r="12" spans="1:43" ht="25.5" customHeight="1">
      <c r="X12" s="11"/>
      <c r="AL12" s="16"/>
    </row>
    <row r="13" spans="1:43" ht="27" customHeight="1"/>
    <row r="14" spans="1:43" ht="25.5" customHeight="1"/>
    <row r="15" spans="1:43" ht="25.5" customHeight="1">
      <c r="X15" s="39"/>
      <c r="Y15" s="39"/>
      <c r="Z15" s="39"/>
      <c r="AA15" s="39"/>
      <c r="AB15" s="39"/>
      <c r="AC15" s="39"/>
      <c r="AD15" s="39"/>
      <c r="AE15" s="39"/>
      <c r="AF15" s="39"/>
      <c r="AG15" s="40"/>
      <c r="AH15" s="40"/>
      <c r="AI15" s="40"/>
      <c r="AL15" s="16"/>
    </row>
    <row r="16" spans="1:43" ht="25.5" customHeight="1">
      <c r="X16" s="33"/>
      <c r="Y16" s="36"/>
      <c r="Z16" s="36"/>
      <c r="AA16" s="36"/>
      <c r="AB16" s="36"/>
      <c r="AC16" s="33"/>
      <c r="AD16" s="33"/>
      <c r="AE16" s="33"/>
      <c r="AF16" s="33"/>
      <c r="AG16" s="33"/>
      <c r="AH16" s="33"/>
      <c r="AI16" s="33"/>
      <c r="AL16" s="16"/>
    </row>
    <row r="17" spans="2:41" ht="25.5" customHeight="1"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L17" s="16"/>
    </row>
    <row r="18" spans="2:41" ht="25.5" customHeight="1">
      <c r="X18" s="35"/>
      <c r="Y18" s="36"/>
      <c r="Z18" s="36"/>
      <c r="AA18" s="36"/>
      <c r="AB18" s="36"/>
      <c r="AC18" s="37"/>
      <c r="AD18" s="37"/>
      <c r="AE18" s="37"/>
      <c r="AF18" s="37"/>
      <c r="AG18" s="38"/>
      <c r="AH18" s="38"/>
      <c r="AI18" s="38"/>
      <c r="AL18" s="16"/>
    </row>
    <row r="19" spans="2:41" ht="25.5" customHeight="1"/>
    <row r="20" spans="2:41" ht="25.5" customHeight="1">
      <c r="X20" s="39"/>
      <c r="Y20" s="39"/>
      <c r="Z20" s="39"/>
      <c r="AA20" s="39"/>
      <c r="AB20" s="39"/>
      <c r="AC20" s="39"/>
      <c r="AD20" s="39"/>
      <c r="AE20" s="39"/>
      <c r="AF20" s="39"/>
      <c r="AG20" s="40"/>
      <c r="AH20" s="40"/>
      <c r="AI20" s="40"/>
      <c r="AL20" s="16"/>
    </row>
    <row r="21" spans="2:41" ht="25.5" customHeight="1">
      <c r="X21" s="33"/>
      <c r="Y21" s="36"/>
      <c r="Z21" s="36"/>
      <c r="AA21" s="36"/>
      <c r="AB21" s="36"/>
      <c r="AC21" s="33"/>
      <c r="AD21" s="33"/>
      <c r="AE21" s="33"/>
      <c r="AF21" s="33"/>
      <c r="AG21" s="33"/>
      <c r="AH21" s="33"/>
      <c r="AI21" s="33"/>
      <c r="AL21" s="16"/>
    </row>
    <row r="22" spans="2:41" ht="25.5" customHeight="1"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L22" s="16"/>
    </row>
    <row r="23" spans="2:41" ht="25.5" customHeight="1">
      <c r="X23" s="35"/>
      <c r="Y23" s="36"/>
      <c r="Z23" s="36"/>
      <c r="AA23" s="36"/>
      <c r="AB23" s="36"/>
      <c r="AC23" s="37"/>
      <c r="AD23" s="37"/>
      <c r="AE23" s="37"/>
      <c r="AF23" s="37"/>
      <c r="AG23" s="38"/>
      <c r="AH23" s="38"/>
      <c r="AI23" s="38"/>
      <c r="AL23" s="16"/>
    </row>
    <row r="24" spans="2:41" ht="25.5" customHeight="1"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L24" s="16"/>
    </row>
    <row r="25" spans="2:41" ht="25.5" customHeight="1">
      <c r="X25" s="35"/>
      <c r="Y25" s="36"/>
      <c r="Z25" s="36"/>
      <c r="AA25" s="36"/>
      <c r="AB25" s="36"/>
      <c r="AC25" s="37"/>
      <c r="AD25" s="37"/>
      <c r="AE25" s="37"/>
      <c r="AF25" s="37"/>
      <c r="AG25" s="38"/>
      <c r="AH25" s="38"/>
      <c r="AI25" s="38"/>
      <c r="AL25" s="16"/>
    </row>
    <row r="26" spans="2:41" ht="25.5" customHeight="1">
      <c r="X26" s="11"/>
      <c r="AL26" s="16"/>
    </row>
    <row r="27" spans="2:41" ht="25.5" customHeight="1">
      <c r="X27" s="35"/>
      <c r="Y27" s="36"/>
      <c r="Z27" s="36"/>
      <c r="AA27" s="36"/>
      <c r="AB27" s="36"/>
      <c r="AC27" s="37"/>
      <c r="AD27" s="37"/>
      <c r="AE27" s="37"/>
      <c r="AF27" s="37"/>
      <c r="AG27" s="38"/>
      <c r="AH27" s="38"/>
      <c r="AI27" s="38"/>
      <c r="AL27" s="16"/>
    </row>
    <row r="28" spans="2:41" ht="25.5" customHeight="1">
      <c r="X28" s="11"/>
      <c r="AL28" s="16"/>
    </row>
    <row r="29" spans="2:41" ht="25.5" customHeight="1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L29" s="16"/>
    </row>
    <row r="30" spans="2:41" ht="27" customHeight="1"/>
    <row r="31" spans="2:41" ht="25.5" customHeight="1">
      <c r="X31" s="11"/>
      <c r="AL31" s="16"/>
    </row>
    <row r="32" spans="2:41" ht="26.15" customHeight="1">
      <c r="B32" s="10"/>
      <c r="C32" s="25">
        <f>DATE(D32,G32,1)</f>
        <v>45992</v>
      </c>
      <c r="D32" s="34">
        <v>2025</v>
      </c>
      <c r="E32" s="34"/>
      <c r="F32" s="18" t="s">
        <v>26</v>
      </c>
      <c r="G32" s="26">
        <v>12</v>
      </c>
      <c r="H32" s="18" t="s">
        <v>1</v>
      </c>
      <c r="I32" s="19"/>
      <c r="J32" s="20"/>
      <c r="K32" s="20"/>
      <c r="L32" s="25">
        <f>DATE(M32,P32,1)</f>
        <v>46023</v>
      </c>
      <c r="M32" s="34">
        <v>2026</v>
      </c>
      <c r="N32" s="34"/>
      <c r="O32" s="18" t="s">
        <v>26</v>
      </c>
      <c r="P32" s="26">
        <v>1</v>
      </c>
      <c r="Q32" s="18" t="s">
        <v>1</v>
      </c>
      <c r="R32" s="19"/>
      <c r="S32" s="20"/>
      <c r="T32" s="20"/>
      <c r="U32" s="25">
        <f>DATE(V32,Y32,1)</f>
        <v>46054</v>
      </c>
      <c r="V32" s="34">
        <v>2026</v>
      </c>
      <c r="W32" s="34"/>
      <c r="X32" s="18" t="s">
        <v>26</v>
      </c>
      <c r="Y32" s="26">
        <v>2</v>
      </c>
      <c r="Z32" s="18" t="s">
        <v>1</v>
      </c>
      <c r="AA32" s="19"/>
      <c r="AB32" s="20"/>
      <c r="AC32" s="20"/>
      <c r="AD32" s="20"/>
      <c r="AE32" s="20"/>
      <c r="AF32" s="20"/>
      <c r="AG32" s="20"/>
      <c r="AH32" s="21"/>
      <c r="AI32" s="21"/>
      <c r="AJ32" s="22"/>
      <c r="AK32" s="22"/>
      <c r="AL32" s="22"/>
      <c r="AM32" s="22"/>
      <c r="AN32" s="10"/>
      <c r="AO32" s="16"/>
    </row>
    <row r="33" spans="2:41" ht="26.15" customHeight="1">
      <c r="B33" s="10"/>
      <c r="C33" s="14" t="s">
        <v>2</v>
      </c>
      <c r="D33" s="14" t="s">
        <v>0</v>
      </c>
      <c r="E33" s="14" t="s">
        <v>4</v>
      </c>
      <c r="F33" s="14" t="s">
        <v>47</v>
      </c>
      <c r="G33" s="14" t="s">
        <v>5</v>
      </c>
      <c r="H33" s="14" t="s">
        <v>6</v>
      </c>
      <c r="I33" s="14" t="s">
        <v>7</v>
      </c>
      <c r="J33" s="23"/>
      <c r="K33" s="23"/>
      <c r="L33" s="14" t="s">
        <v>2</v>
      </c>
      <c r="M33" s="14" t="s">
        <v>0</v>
      </c>
      <c r="N33" s="14" t="s">
        <v>4</v>
      </c>
      <c r="O33" s="14" t="s">
        <v>47</v>
      </c>
      <c r="P33" s="14" t="s">
        <v>5</v>
      </c>
      <c r="Q33" s="14" t="s">
        <v>6</v>
      </c>
      <c r="R33" s="14" t="s">
        <v>7</v>
      </c>
      <c r="S33" s="23"/>
      <c r="T33" s="23"/>
      <c r="U33" s="14" t="s">
        <v>2</v>
      </c>
      <c r="V33" s="14" t="s">
        <v>0</v>
      </c>
      <c r="W33" s="14" t="s">
        <v>4</v>
      </c>
      <c r="X33" s="14" t="s">
        <v>47</v>
      </c>
      <c r="Y33" s="14" t="s">
        <v>5</v>
      </c>
      <c r="Z33" s="14" t="s">
        <v>6</v>
      </c>
      <c r="AA33" s="14" t="s">
        <v>7</v>
      </c>
      <c r="AB33" s="23"/>
      <c r="AC33" s="23"/>
      <c r="AD33" s="23"/>
      <c r="AE33" s="23"/>
      <c r="AF33" s="23"/>
      <c r="AG33" s="23"/>
      <c r="AI33" s="21"/>
      <c r="AJ33" s="22"/>
      <c r="AK33" s="22"/>
      <c r="AL33" s="22"/>
      <c r="AM33" s="22"/>
    </row>
    <row r="34" spans="2:41" ht="26.15" customHeight="1">
      <c r="B34" s="10"/>
      <c r="C34" s="13">
        <f>C32-WEEKDAY(C32)-6</f>
        <v>45984</v>
      </c>
      <c r="D34" s="13">
        <f>C34+1</f>
        <v>45985</v>
      </c>
      <c r="E34" s="13">
        <f t="shared" ref="E34:I35" si="0">D34+1</f>
        <v>45986</v>
      </c>
      <c r="F34" s="13">
        <f t="shared" si="0"/>
        <v>45987</v>
      </c>
      <c r="G34" s="13">
        <f t="shared" si="0"/>
        <v>45988</v>
      </c>
      <c r="H34" s="13">
        <f t="shared" si="0"/>
        <v>45989</v>
      </c>
      <c r="I34" s="13">
        <f t="shared" si="0"/>
        <v>45990</v>
      </c>
      <c r="J34" s="24"/>
      <c r="K34" s="24"/>
      <c r="L34" s="13">
        <f>L32-WEEKDAY(L32)-6</f>
        <v>46012</v>
      </c>
      <c r="M34" s="13">
        <f>L34+1</f>
        <v>46013</v>
      </c>
      <c r="N34" s="13">
        <f t="shared" ref="N34:N39" si="1">M34+1</f>
        <v>46014</v>
      </c>
      <c r="O34" s="13">
        <f t="shared" ref="O34:O39" si="2">N34+1</f>
        <v>46015</v>
      </c>
      <c r="P34" s="13">
        <f t="shared" ref="P34:P39" si="3">O34+1</f>
        <v>46016</v>
      </c>
      <c r="Q34" s="13">
        <f t="shared" ref="Q34:Q39" si="4">P34+1</f>
        <v>46017</v>
      </c>
      <c r="R34" s="13">
        <f t="shared" ref="R34:R39" si="5">Q34+1</f>
        <v>46018</v>
      </c>
      <c r="S34" s="24"/>
      <c r="T34" s="24"/>
      <c r="U34" s="13">
        <f>U32-WEEKDAY(U32)-6</f>
        <v>46047</v>
      </c>
      <c r="V34" s="13">
        <f>U34+1</f>
        <v>46048</v>
      </c>
      <c r="W34" s="13">
        <f t="shared" ref="W34:W39" si="6">V34+1</f>
        <v>46049</v>
      </c>
      <c r="X34" s="13">
        <f t="shared" ref="X34:X39" si="7">W34+1</f>
        <v>46050</v>
      </c>
      <c r="Y34" s="13">
        <f t="shared" ref="Y34:Y39" si="8">X34+1</f>
        <v>46051</v>
      </c>
      <c r="Z34" s="13">
        <f t="shared" ref="Z34:Z39" si="9">Y34+1</f>
        <v>46052</v>
      </c>
      <c r="AA34" s="13">
        <f t="shared" ref="AA34:AA39" si="10">Z34+1</f>
        <v>46053</v>
      </c>
      <c r="AB34" s="24"/>
      <c r="AC34" s="24"/>
      <c r="AD34" s="24"/>
      <c r="AE34" s="24"/>
      <c r="AF34" s="24"/>
      <c r="AG34" s="24"/>
      <c r="AI34" s="21"/>
      <c r="AJ34" s="22"/>
      <c r="AK34" s="22"/>
      <c r="AL34" s="22"/>
      <c r="AM34" s="28"/>
      <c r="AN34" s="27"/>
    </row>
    <row r="35" spans="2:41" ht="26.15" customHeight="1">
      <c r="B35" s="10"/>
      <c r="C35" s="13">
        <f>C32-WEEKDAY(C32)+1</f>
        <v>45991</v>
      </c>
      <c r="D35" s="13">
        <f>C35+1</f>
        <v>45992</v>
      </c>
      <c r="E35" s="13">
        <f t="shared" si="0"/>
        <v>45993</v>
      </c>
      <c r="F35" s="13">
        <f t="shared" si="0"/>
        <v>45994</v>
      </c>
      <c r="G35" s="13">
        <f t="shared" si="0"/>
        <v>45995</v>
      </c>
      <c r="H35" s="13">
        <f t="shared" si="0"/>
        <v>45996</v>
      </c>
      <c r="I35" s="13">
        <f t="shared" si="0"/>
        <v>45997</v>
      </c>
      <c r="J35" s="24"/>
      <c r="K35" s="24"/>
      <c r="L35" s="13">
        <f>L32-WEEKDAY(L32)+1</f>
        <v>46019</v>
      </c>
      <c r="M35" s="13">
        <f>L35+1</f>
        <v>46020</v>
      </c>
      <c r="N35" s="13">
        <f t="shared" si="1"/>
        <v>46021</v>
      </c>
      <c r="O35" s="13">
        <f t="shared" si="2"/>
        <v>46022</v>
      </c>
      <c r="P35" s="13">
        <f t="shared" si="3"/>
        <v>46023</v>
      </c>
      <c r="Q35" s="13">
        <f t="shared" si="4"/>
        <v>46024</v>
      </c>
      <c r="R35" s="13">
        <f t="shared" si="5"/>
        <v>46025</v>
      </c>
      <c r="S35" s="24"/>
      <c r="T35" s="24"/>
      <c r="U35" s="13">
        <f>U32-WEEKDAY(U32)+1</f>
        <v>46054</v>
      </c>
      <c r="V35" s="13">
        <f>U35+1</f>
        <v>46055</v>
      </c>
      <c r="W35" s="13">
        <f t="shared" si="6"/>
        <v>46056</v>
      </c>
      <c r="X35" s="13">
        <f t="shared" si="7"/>
        <v>46057</v>
      </c>
      <c r="Y35" s="13">
        <f t="shared" si="8"/>
        <v>46058</v>
      </c>
      <c r="Z35" s="13">
        <f t="shared" si="9"/>
        <v>46059</v>
      </c>
      <c r="AA35" s="13">
        <f t="shared" si="10"/>
        <v>46060</v>
      </c>
      <c r="AB35" s="24"/>
      <c r="AC35" s="24"/>
      <c r="AD35" s="24"/>
      <c r="AE35" s="24"/>
      <c r="AF35" s="24"/>
      <c r="AG35" s="24"/>
      <c r="AI35" s="21"/>
      <c r="AJ35" s="22"/>
      <c r="AK35" s="22"/>
      <c r="AL35" s="22"/>
      <c r="AM35" s="22"/>
    </row>
    <row r="36" spans="2:41" ht="26.15" customHeight="1">
      <c r="B36" s="10"/>
      <c r="C36" s="13">
        <f>I35+1</f>
        <v>45998</v>
      </c>
      <c r="D36" s="13">
        <f>C36+1</f>
        <v>45999</v>
      </c>
      <c r="E36" s="13">
        <f t="shared" ref="E36:I36" si="11">D36+1</f>
        <v>46000</v>
      </c>
      <c r="F36" s="13">
        <f t="shared" si="11"/>
        <v>46001</v>
      </c>
      <c r="G36" s="13">
        <f t="shared" si="11"/>
        <v>46002</v>
      </c>
      <c r="H36" s="13">
        <f>G36+1</f>
        <v>46003</v>
      </c>
      <c r="I36" s="13">
        <f t="shared" si="11"/>
        <v>46004</v>
      </c>
      <c r="J36" s="24"/>
      <c r="K36" s="24"/>
      <c r="L36" s="13">
        <f>R35+1</f>
        <v>46026</v>
      </c>
      <c r="M36" s="13">
        <f>L36+1</f>
        <v>46027</v>
      </c>
      <c r="N36" s="13">
        <f t="shared" si="1"/>
        <v>46028</v>
      </c>
      <c r="O36" s="13">
        <f t="shared" si="2"/>
        <v>46029</v>
      </c>
      <c r="P36" s="13">
        <f t="shared" si="3"/>
        <v>46030</v>
      </c>
      <c r="Q36" s="13">
        <f t="shared" si="4"/>
        <v>46031</v>
      </c>
      <c r="R36" s="13">
        <f t="shared" si="5"/>
        <v>46032</v>
      </c>
      <c r="S36" s="24"/>
      <c r="T36" s="24"/>
      <c r="U36" s="13">
        <f>AA35+1</f>
        <v>46061</v>
      </c>
      <c r="V36" s="13">
        <f>U36+1</f>
        <v>46062</v>
      </c>
      <c r="W36" s="13">
        <f t="shared" si="6"/>
        <v>46063</v>
      </c>
      <c r="X36" s="13">
        <f t="shared" si="7"/>
        <v>46064</v>
      </c>
      <c r="Y36" s="13">
        <f t="shared" si="8"/>
        <v>46065</v>
      </c>
      <c r="Z36" s="13">
        <f t="shared" si="9"/>
        <v>46066</v>
      </c>
      <c r="AA36" s="13">
        <f t="shared" si="10"/>
        <v>46067</v>
      </c>
      <c r="AB36" s="24"/>
      <c r="AC36" s="24"/>
      <c r="AD36" s="24"/>
      <c r="AE36" s="24"/>
      <c r="AF36" s="24"/>
      <c r="AG36" s="24"/>
      <c r="AI36" s="21"/>
      <c r="AJ36" s="22"/>
      <c r="AK36" s="22"/>
      <c r="AL36" s="22"/>
      <c r="AM36" s="22"/>
    </row>
    <row r="37" spans="2:41" ht="26.15" customHeight="1">
      <c r="B37" s="10"/>
      <c r="C37" s="13">
        <f t="shared" ref="C37:C38" si="12">I36+1</f>
        <v>46005</v>
      </c>
      <c r="D37" s="13">
        <f t="shared" ref="D37:I37" si="13">C37+1</f>
        <v>46006</v>
      </c>
      <c r="E37" s="13">
        <f t="shared" si="13"/>
        <v>46007</v>
      </c>
      <c r="F37" s="13">
        <f t="shared" si="13"/>
        <v>46008</v>
      </c>
      <c r="G37" s="13">
        <f t="shared" si="13"/>
        <v>46009</v>
      </c>
      <c r="H37" s="13">
        <f t="shared" si="13"/>
        <v>46010</v>
      </c>
      <c r="I37" s="13">
        <f t="shared" si="13"/>
        <v>46011</v>
      </c>
      <c r="J37" s="24"/>
      <c r="K37" s="24"/>
      <c r="L37" s="13">
        <f t="shared" ref="L37:L38" si="14">R36+1</f>
        <v>46033</v>
      </c>
      <c r="M37" s="13">
        <f t="shared" ref="M37:M39" si="15">L37+1</f>
        <v>46034</v>
      </c>
      <c r="N37" s="13">
        <f t="shared" si="1"/>
        <v>46035</v>
      </c>
      <c r="O37" s="13">
        <f t="shared" si="2"/>
        <v>46036</v>
      </c>
      <c r="P37" s="13">
        <f t="shared" si="3"/>
        <v>46037</v>
      </c>
      <c r="Q37" s="13">
        <f t="shared" si="4"/>
        <v>46038</v>
      </c>
      <c r="R37" s="13">
        <f t="shared" si="5"/>
        <v>46039</v>
      </c>
      <c r="S37" s="24"/>
      <c r="T37" s="24"/>
      <c r="U37" s="13">
        <f t="shared" ref="U37:U38" si="16">AA36+1</f>
        <v>46068</v>
      </c>
      <c r="V37" s="13">
        <f t="shared" ref="V37:V39" si="17">U37+1</f>
        <v>46069</v>
      </c>
      <c r="W37" s="13">
        <f t="shared" si="6"/>
        <v>46070</v>
      </c>
      <c r="X37" s="13">
        <f t="shared" si="7"/>
        <v>46071</v>
      </c>
      <c r="Y37" s="13">
        <f t="shared" si="8"/>
        <v>46072</v>
      </c>
      <c r="Z37" s="13">
        <f t="shared" si="9"/>
        <v>46073</v>
      </c>
      <c r="AA37" s="13">
        <f t="shared" si="10"/>
        <v>46074</v>
      </c>
      <c r="AB37" s="24"/>
      <c r="AC37" s="24"/>
      <c r="AD37" s="24"/>
      <c r="AE37" s="24"/>
      <c r="AF37" s="24"/>
      <c r="AG37" s="24"/>
      <c r="AI37" s="21"/>
      <c r="AJ37" s="22"/>
      <c r="AK37" s="22"/>
      <c r="AL37" s="22"/>
      <c r="AM37" s="22"/>
    </row>
    <row r="38" spans="2:41" ht="26.15" customHeight="1">
      <c r="B38" s="10"/>
      <c r="C38" s="13">
        <f t="shared" si="12"/>
        <v>46012</v>
      </c>
      <c r="D38" s="13">
        <f t="shared" ref="D38:I38" si="18">C38+1</f>
        <v>46013</v>
      </c>
      <c r="E38" s="13">
        <f t="shared" si="18"/>
        <v>46014</v>
      </c>
      <c r="F38" s="13">
        <f t="shared" si="18"/>
        <v>46015</v>
      </c>
      <c r="G38" s="13">
        <f t="shared" si="18"/>
        <v>46016</v>
      </c>
      <c r="H38" s="13">
        <f t="shared" si="18"/>
        <v>46017</v>
      </c>
      <c r="I38" s="13">
        <f t="shared" si="18"/>
        <v>46018</v>
      </c>
      <c r="J38" s="24"/>
      <c r="K38" s="24"/>
      <c r="L38" s="13">
        <f t="shared" si="14"/>
        <v>46040</v>
      </c>
      <c r="M38" s="13">
        <f t="shared" si="15"/>
        <v>46041</v>
      </c>
      <c r="N38" s="13">
        <f t="shared" si="1"/>
        <v>46042</v>
      </c>
      <c r="O38" s="13">
        <f t="shared" si="2"/>
        <v>46043</v>
      </c>
      <c r="P38" s="13">
        <f t="shared" si="3"/>
        <v>46044</v>
      </c>
      <c r="Q38" s="13">
        <f t="shared" si="4"/>
        <v>46045</v>
      </c>
      <c r="R38" s="13">
        <f t="shared" si="5"/>
        <v>46046</v>
      </c>
      <c r="S38" s="24"/>
      <c r="T38" s="24"/>
      <c r="U38" s="13">
        <f t="shared" si="16"/>
        <v>46075</v>
      </c>
      <c r="V38" s="13">
        <f t="shared" si="17"/>
        <v>46076</v>
      </c>
      <c r="W38" s="13">
        <f t="shared" si="6"/>
        <v>46077</v>
      </c>
      <c r="X38" s="13">
        <f t="shared" si="7"/>
        <v>46078</v>
      </c>
      <c r="Y38" s="13">
        <f t="shared" si="8"/>
        <v>46079</v>
      </c>
      <c r="Z38" s="13">
        <f t="shared" si="9"/>
        <v>46080</v>
      </c>
      <c r="AA38" s="13">
        <f t="shared" si="10"/>
        <v>46081</v>
      </c>
      <c r="AB38" s="24"/>
      <c r="AC38" s="24"/>
      <c r="AD38" s="24"/>
      <c r="AE38" s="24"/>
      <c r="AF38" s="24"/>
      <c r="AG38" s="24"/>
      <c r="AI38" s="21"/>
      <c r="AJ38" s="22"/>
      <c r="AK38" s="22"/>
      <c r="AL38" s="22"/>
      <c r="AM38" s="22"/>
    </row>
    <row r="39" spans="2:41" ht="26.15" customHeight="1">
      <c r="B39" s="10"/>
      <c r="C39" s="13">
        <f>I38+1</f>
        <v>46019</v>
      </c>
      <c r="D39" s="13">
        <f t="shared" ref="D39:I39" si="19">C39+1</f>
        <v>46020</v>
      </c>
      <c r="E39" s="13">
        <f t="shared" si="19"/>
        <v>46021</v>
      </c>
      <c r="F39" s="13">
        <f t="shared" si="19"/>
        <v>46022</v>
      </c>
      <c r="G39" s="13">
        <f t="shared" si="19"/>
        <v>46023</v>
      </c>
      <c r="H39" s="13">
        <f t="shared" si="19"/>
        <v>46024</v>
      </c>
      <c r="I39" s="13">
        <f t="shared" si="19"/>
        <v>46025</v>
      </c>
      <c r="J39" s="24"/>
      <c r="K39" s="24"/>
      <c r="L39" s="13">
        <f>R38+1</f>
        <v>46047</v>
      </c>
      <c r="M39" s="13">
        <f t="shared" si="15"/>
        <v>46048</v>
      </c>
      <c r="N39" s="13">
        <f t="shared" si="1"/>
        <v>46049</v>
      </c>
      <c r="O39" s="13">
        <f t="shared" si="2"/>
        <v>46050</v>
      </c>
      <c r="P39" s="13">
        <f t="shared" si="3"/>
        <v>46051</v>
      </c>
      <c r="Q39" s="13">
        <f t="shared" si="4"/>
        <v>46052</v>
      </c>
      <c r="R39" s="13">
        <f t="shared" si="5"/>
        <v>46053</v>
      </c>
      <c r="S39" s="24"/>
      <c r="T39" s="24"/>
      <c r="U39" s="13">
        <f>AA38+1</f>
        <v>46082</v>
      </c>
      <c r="V39" s="13">
        <f t="shared" si="17"/>
        <v>46083</v>
      </c>
      <c r="W39" s="13">
        <f t="shared" si="6"/>
        <v>46084</v>
      </c>
      <c r="X39" s="13">
        <f t="shared" si="7"/>
        <v>46085</v>
      </c>
      <c r="Y39" s="13">
        <f t="shared" si="8"/>
        <v>46086</v>
      </c>
      <c r="Z39" s="13">
        <f t="shared" si="9"/>
        <v>46087</v>
      </c>
      <c r="AA39" s="13">
        <f t="shared" si="10"/>
        <v>46088</v>
      </c>
      <c r="AB39" s="24"/>
      <c r="AC39" s="24"/>
      <c r="AD39" s="24"/>
      <c r="AE39" s="24"/>
      <c r="AF39" s="24"/>
      <c r="AG39" s="24"/>
      <c r="AI39" s="21"/>
      <c r="AJ39" s="22"/>
      <c r="AK39" s="22"/>
      <c r="AL39" s="22"/>
      <c r="AM39" s="22"/>
    </row>
    <row r="40" spans="2:41" ht="27" customHeight="1"/>
    <row r="41" spans="2:41" ht="27" customHeight="1"/>
    <row r="42" spans="2:41" ht="26.15" customHeight="1">
      <c r="B42" s="10"/>
      <c r="C42" s="25">
        <f>DATE(D42,G42,1)</f>
        <v>46054</v>
      </c>
      <c r="D42" s="34">
        <v>2026</v>
      </c>
      <c r="E42" s="34"/>
      <c r="F42" s="18" t="s">
        <v>26</v>
      </c>
      <c r="G42" s="26">
        <v>2</v>
      </c>
      <c r="H42" s="18" t="s">
        <v>1</v>
      </c>
      <c r="I42" s="19"/>
      <c r="J42" s="20"/>
      <c r="K42" s="20"/>
      <c r="L42" s="25">
        <f>DATE(M42,P42,1)</f>
        <v>46082</v>
      </c>
      <c r="M42" s="34">
        <v>2026</v>
      </c>
      <c r="N42" s="34"/>
      <c r="O42" s="18" t="s">
        <v>26</v>
      </c>
      <c r="P42" s="26">
        <v>3</v>
      </c>
      <c r="Q42" s="18" t="s">
        <v>1</v>
      </c>
      <c r="R42" s="19"/>
      <c r="S42" s="20"/>
      <c r="T42" s="20"/>
      <c r="U42" s="25">
        <f>DATE(V42,Y42,1)</f>
        <v>46113</v>
      </c>
      <c r="V42" s="34">
        <v>2026</v>
      </c>
      <c r="W42" s="34"/>
      <c r="X42" s="18" t="s">
        <v>26</v>
      </c>
      <c r="Y42" s="26">
        <v>4</v>
      </c>
      <c r="Z42" s="18" t="s">
        <v>1</v>
      </c>
      <c r="AA42" s="19"/>
      <c r="AB42" s="20"/>
      <c r="AC42" s="20"/>
      <c r="AD42" s="20"/>
      <c r="AE42" s="20"/>
      <c r="AF42" s="20"/>
      <c r="AG42" s="20"/>
      <c r="AH42" s="21"/>
      <c r="AI42" s="21"/>
      <c r="AJ42" s="22"/>
      <c r="AK42" s="22"/>
      <c r="AL42" s="22"/>
      <c r="AM42" s="22"/>
      <c r="AN42" s="10"/>
      <c r="AO42" s="16"/>
    </row>
    <row r="43" spans="2:41" ht="26.15" customHeight="1">
      <c r="B43" s="10"/>
      <c r="C43" s="14" t="s">
        <v>2</v>
      </c>
      <c r="D43" s="14" t="s">
        <v>0</v>
      </c>
      <c r="E43" s="14" t="s">
        <v>4</v>
      </c>
      <c r="F43" s="14" t="s">
        <v>47</v>
      </c>
      <c r="G43" s="14" t="s">
        <v>5</v>
      </c>
      <c r="H43" s="14" t="s">
        <v>6</v>
      </c>
      <c r="I43" s="14" t="s">
        <v>7</v>
      </c>
      <c r="J43" s="23"/>
      <c r="K43" s="23"/>
      <c r="L43" s="14" t="s">
        <v>2</v>
      </c>
      <c r="M43" s="14" t="s">
        <v>0</v>
      </c>
      <c r="N43" s="14" t="s">
        <v>4</v>
      </c>
      <c r="O43" s="14" t="s">
        <v>47</v>
      </c>
      <c r="P43" s="14" t="s">
        <v>5</v>
      </c>
      <c r="Q43" s="14" t="s">
        <v>6</v>
      </c>
      <c r="R43" s="14" t="s">
        <v>7</v>
      </c>
      <c r="S43" s="23"/>
      <c r="T43" s="23"/>
      <c r="U43" s="14" t="s">
        <v>2</v>
      </c>
      <c r="V43" s="14" t="s">
        <v>0</v>
      </c>
      <c r="W43" s="14" t="s">
        <v>4</v>
      </c>
      <c r="X43" s="14" t="s">
        <v>47</v>
      </c>
      <c r="Y43" s="14" t="s">
        <v>5</v>
      </c>
      <c r="Z43" s="14" t="s">
        <v>6</v>
      </c>
      <c r="AA43" s="14" t="s">
        <v>7</v>
      </c>
      <c r="AB43" s="23"/>
      <c r="AC43" s="23"/>
      <c r="AD43" s="23"/>
      <c r="AE43" s="23"/>
      <c r="AF43" s="23"/>
      <c r="AG43" s="23"/>
      <c r="AI43" s="21"/>
      <c r="AJ43" s="22"/>
      <c r="AK43" s="22"/>
      <c r="AL43" s="22"/>
      <c r="AM43" s="22"/>
    </row>
    <row r="44" spans="2:41" ht="26.15" customHeight="1">
      <c r="B44" s="10"/>
      <c r="C44" s="13">
        <f>C42-WEEKDAY(C42)-6</f>
        <v>46047</v>
      </c>
      <c r="D44" s="13">
        <f>C44+1</f>
        <v>46048</v>
      </c>
      <c r="E44" s="13">
        <f t="shared" ref="E44:E49" si="20">D44+1</f>
        <v>46049</v>
      </c>
      <c r="F44" s="13">
        <f t="shared" ref="F44:F49" si="21">E44+1</f>
        <v>46050</v>
      </c>
      <c r="G44" s="13">
        <f t="shared" ref="G44:G49" si="22">F44+1</f>
        <v>46051</v>
      </c>
      <c r="H44" s="13">
        <f t="shared" ref="H44:H49" si="23">G44+1</f>
        <v>46052</v>
      </c>
      <c r="I44" s="13">
        <f t="shared" ref="I44:I49" si="24">H44+1</f>
        <v>46053</v>
      </c>
      <c r="J44" s="24"/>
      <c r="K44" s="24"/>
      <c r="L44" s="13">
        <f>L42-WEEKDAY(L42)-6</f>
        <v>46075</v>
      </c>
      <c r="M44" s="13">
        <f>L44+1</f>
        <v>46076</v>
      </c>
      <c r="N44" s="13">
        <f t="shared" ref="N44:N49" si="25">M44+1</f>
        <v>46077</v>
      </c>
      <c r="O44" s="13">
        <f t="shared" ref="O44:O49" si="26">N44+1</f>
        <v>46078</v>
      </c>
      <c r="P44" s="13">
        <f t="shared" ref="P44:P49" si="27">O44+1</f>
        <v>46079</v>
      </c>
      <c r="Q44" s="13">
        <f t="shared" ref="Q44:Q49" si="28">P44+1</f>
        <v>46080</v>
      </c>
      <c r="R44" s="13">
        <f t="shared" ref="R44:R49" si="29">Q44+1</f>
        <v>46081</v>
      </c>
      <c r="S44" s="24"/>
      <c r="T44" s="24"/>
      <c r="U44" s="13">
        <f>U42-WEEKDAY(U42)-6</f>
        <v>46103</v>
      </c>
      <c r="V44" s="13">
        <f>U44+1</f>
        <v>46104</v>
      </c>
      <c r="W44" s="13">
        <f t="shared" ref="W44:W49" si="30">V44+1</f>
        <v>46105</v>
      </c>
      <c r="X44" s="13">
        <f t="shared" ref="X44:X49" si="31">W44+1</f>
        <v>46106</v>
      </c>
      <c r="Y44" s="13">
        <f t="shared" ref="Y44:Y49" si="32">X44+1</f>
        <v>46107</v>
      </c>
      <c r="Z44" s="13">
        <f t="shared" ref="Z44:Z49" si="33">Y44+1</f>
        <v>46108</v>
      </c>
      <c r="AA44" s="13">
        <f t="shared" ref="AA44:AA49" si="34">Z44+1</f>
        <v>46109</v>
      </c>
      <c r="AB44" s="24"/>
      <c r="AC44" s="24"/>
      <c r="AD44" s="24"/>
      <c r="AE44" s="24"/>
      <c r="AF44" s="24"/>
      <c r="AG44" s="24"/>
      <c r="AI44" s="21"/>
      <c r="AJ44" s="22"/>
      <c r="AK44" s="22"/>
      <c r="AL44" s="22"/>
      <c r="AM44" s="28"/>
      <c r="AN44" s="27"/>
    </row>
    <row r="45" spans="2:41" ht="26.15" customHeight="1">
      <c r="B45" s="10"/>
      <c r="C45" s="13">
        <f>C42-WEEKDAY(C42)+1</f>
        <v>46054</v>
      </c>
      <c r="D45" s="13">
        <f>C45+1</f>
        <v>46055</v>
      </c>
      <c r="E45" s="13">
        <f t="shared" si="20"/>
        <v>46056</v>
      </c>
      <c r="F45" s="13">
        <f t="shared" si="21"/>
        <v>46057</v>
      </c>
      <c r="G45" s="13">
        <f t="shared" si="22"/>
        <v>46058</v>
      </c>
      <c r="H45" s="13">
        <f t="shared" si="23"/>
        <v>46059</v>
      </c>
      <c r="I45" s="13">
        <f t="shared" si="24"/>
        <v>46060</v>
      </c>
      <c r="J45" s="24"/>
      <c r="K45" s="24"/>
      <c r="L45" s="13">
        <f>L42-WEEKDAY(L42)+1</f>
        <v>46082</v>
      </c>
      <c r="M45" s="13">
        <f>L45+1</f>
        <v>46083</v>
      </c>
      <c r="N45" s="13">
        <f t="shared" si="25"/>
        <v>46084</v>
      </c>
      <c r="O45" s="13">
        <f t="shared" si="26"/>
        <v>46085</v>
      </c>
      <c r="P45" s="13">
        <f t="shared" si="27"/>
        <v>46086</v>
      </c>
      <c r="Q45" s="13">
        <f t="shared" si="28"/>
        <v>46087</v>
      </c>
      <c r="R45" s="13">
        <f t="shared" si="29"/>
        <v>46088</v>
      </c>
      <c r="S45" s="24"/>
      <c r="T45" s="24"/>
      <c r="U45" s="13">
        <f>U42-WEEKDAY(U42)+1</f>
        <v>46110</v>
      </c>
      <c r="V45" s="13">
        <f>U45+1</f>
        <v>46111</v>
      </c>
      <c r="W45" s="13">
        <f t="shared" si="30"/>
        <v>46112</v>
      </c>
      <c r="X45" s="13">
        <f t="shared" si="31"/>
        <v>46113</v>
      </c>
      <c r="Y45" s="13">
        <f t="shared" si="32"/>
        <v>46114</v>
      </c>
      <c r="Z45" s="13">
        <f t="shared" si="33"/>
        <v>46115</v>
      </c>
      <c r="AA45" s="13">
        <f t="shared" si="34"/>
        <v>46116</v>
      </c>
      <c r="AB45" s="24"/>
      <c r="AC45" s="24"/>
      <c r="AD45" s="24"/>
      <c r="AE45" s="24"/>
      <c r="AF45" s="24"/>
      <c r="AG45" s="24"/>
      <c r="AI45" s="21"/>
      <c r="AJ45" s="22"/>
      <c r="AK45" s="22"/>
      <c r="AL45" s="22"/>
      <c r="AM45" s="22"/>
    </row>
    <row r="46" spans="2:41" ht="26.15" customHeight="1">
      <c r="B46" s="10"/>
      <c r="C46" s="13">
        <f>I45+1</f>
        <v>46061</v>
      </c>
      <c r="D46" s="13">
        <f>C46+1</f>
        <v>46062</v>
      </c>
      <c r="E46" s="13">
        <f t="shared" si="20"/>
        <v>46063</v>
      </c>
      <c r="F46" s="13">
        <f t="shared" si="21"/>
        <v>46064</v>
      </c>
      <c r="G46" s="13">
        <f t="shared" si="22"/>
        <v>46065</v>
      </c>
      <c r="H46" s="13">
        <f t="shared" si="23"/>
        <v>46066</v>
      </c>
      <c r="I46" s="13">
        <f t="shared" si="24"/>
        <v>46067</v>
      </c>
      <c r="J46" s="24"/>
      <c r="K46" s="24"/>
      <c r="L46" s="13">
        <f>R45+1</f>
        <v>46089</v>
      </c>
      <c r="M46" s="13">
        <f>L46+1</f>
        <v>46090</v>
      </c>
      <c r="N46" s="13">
        <f t="shared" si="25"/>
        <v>46091</v>
      </c>
      <c r="O46" s="13">
        <f t="shared" si="26"/>
        <v>46092</v>
      </c>
      <c r="P46" s="13">
        <f t="shared" si="27"/>
        <v>46093</v>
      </c>
      <c r="Q46" s="13">
        <f t="shared" si="28"/>
        <v>46094</v>
      </c>
      <c r="R46" s="13">
        <f t="shared" si="29"/>
        <v>46095</v>
      </c>
      <c r="S46" s="24"/>
      <c r="T46" s="24"/>
      <c r="U46" s="13">
        <f>AA45+1</f>
        <v>46117</v>
      </c>
      <c r="V46" s="13">
        <f>U46+1</f>
        <v>46118</v>
      </c>
      <c r="W46" s="13">
        <f t="shared" si="30"/>
        <v>46119</v>
      </c>
      <c r="X46" s="13">
        <f t="shared" si="31"/>
        <v>46120</v>
      </c>
      <c r="Y46" s="13">
        <f t="shared" si="32"/>
        <v>46121</v>
      </c>
      <c r="Z46" s="13">
        <f t="shared" si="33"/>
        <v>46122</v>
      </c>
      <c r="AA46" s="13">
        <f t="shared" si="34"/>
        <v>46123</v>
      </c>
      <c r="AB46" s="24"/>
      <c r="AC46" s="24"/>
      <c r="AD46" s="24"/>
      <c r="AE46" s="24"/>
      <c r="AF46" s="24"/>
      <c r="AG46" s="24"/>
      <c r="AI46" s="21"/>
      <c r="AJ46" s="22"/>
      <c r="AK46" s="22"/>
      <c r="AL46" s="22"/>
      <c r="AM46" s="22"/>
    </row>
    <row r="47" spans="2:41" ht="26.15" customHeight="1">
      <c r="B47" s="10"/>
      <c r="C47" s="13">
        <f t="shared" ref="C47:C48" si="35">I46+1</f>
        <v>46068</v>
      </c>
      <c r="D47" s="13">
        <f t="shared" ref="D47:D49" si="36">C47+1</f>
        <v>46069</v>
      </c>
      <c r="E47" s="13">
        <f t="shared" si="20"/>
        <v>46070</v>
      </c>
      <c r="F47" s="13">
        <f t="shared" si="21"/>
        <v>46071</v>
      </c>
      <c r="G47" s="13">
        <f t="shared" si="22"/>
        <v>46072</v>
      </c>
      <c r="H47" s="13">
        <f t="shared" si="23"/>
        <v>46073</v>
      </c>
      <c r="I47" s="13">
        <f t="shared" si="24"/>
        <v>46074</v>
      </c>
      <c r="J47" s="24"/>
      <c r="K47" s="24"/>
      <c r="L47" s="13">
        <f t="shared" ref="L47:L48" si="37">R46+1</f>
        <v>46096</v>
      </c>
      <c r="M47" s="13">
        <f t="shared" ref="M47:M49" si="38">L47+1</f>
        <v>46097</v>
      </c>
      <c r="N47" s="13">
        <f t="shared" si="25"/>
        <v>46098</v>
      </c>
      <c r="O47" s="13">
        <f t="shared" si="26"/>
        <v>46099</v>
      </c>
      <c r="P47" s="13">
        <f t="shared" si="27"/>
        <v>46100</v>
      </c>
      <c r="Q47" s="13">
        <f t="shared" si="28"/>
        <v>46101</v>
      </c>
      <c r="R47" s="13">
        <f t="shared" si="29"/>
        <v>46102</v>
      </c>
      <c r="S47" s="24"/>
      <c r="T47" s="24"/>
      <c r="U47" s="13">
        <f t="shared" ref="U47:U48" si="39">AA46+1</f>
        <v>46124</v>
      </c>
      <c r="V47" s="13">
        <f t="shared" ref="V47:V49" si="40">U47+1</f>
        <v>46125</v>
      </c>
      <c r="W47" s="13">
        <f t="shared" si="30"/>
        <v>46126</v>
      </c>
      <c r="X47" s="13">
        <f t="shared" si="31"/>
        <v>46127</v>
      </c>
      <c r="Y47" s="13">
        <f t="shared" si="32"/>
        <v>46128</v>
      </c>
      <c r="Z47" s="13">
        <f t="shared" si="33"/>
        <v>46129</v>
      </c>
      <c r="AA47" s="13">
        <f t="shared" si="34"/>
        <v>46130</v>
      </c>
      <c r="AB47" s="24"/>
      <c r="AC47" s="24"/>
      <c r="AD47" s="24"/>
      <c r="AE47" s="24"/>
      <c r="AF47" s="24"/>
      <c r="AG47" s="24"/>
      <c r="AI47" s="21"/>
      <c r="AJ47" s="22"/>
      <c r="AK47" s="22"/>
      <c r="AL47" s="22"/>
      <c r="AM47" s="22"/>
    </row>
    <row r="48" spans="2:41" ht="26.15" customHeight="1">
      <c r="B48" s="10"/>
      <c r="C48" s="13">
        <f t="shared" si="35"/>
        <v>46075</v>
      </c>
      <c r="D48" s="13">
        <f t="shared" si="36"/>
        <v>46076</v>
      </c>
      <c r="E48" s="13">
        <f t="shared" si="20"/>
        <v>46077</v>
      </c>
      <c r="F48" s="13">
        <f t="shared" si="21"/>
        <v>46078</v>
      </c>
      <c r="G48" s="13">
        <f t="shared" si="22"/>
        <v>46079</v>
      </c>
      <c r="H48" s="13">
        <f t="shared" si="23"/>
        <v>46080</v>
      </c>
      <c r="I48" s="13">
        <f t="shared" si="24"/>
        <v>46081</v>
      </c>
      <c r="J48" s="24"/>
      <c r="K48" s="24"/>
      <c r="L48" s="13">
        <f t="shared" si="37"/>
        <v>46103</v>
      </c>
      <c r="M48" s="13">
        <f t="shared" si="38"/>
        <v>46104</v>
      </c>
      <c r="N48" s="13">
        <f t="shared" si="25"/>
        <v>46105</v>
      </c>
      <c r="O48" s="13">
        <f t="shared" si="26"/>
        <v>46106</v>
      </c>
      <c r="P48" s="13">
        <f t="shared" si="27"/>
        <v>46107</v>
      </c>
      <c r="Q48" s="13">
        <f t="shared" si="28"/>
        <v>46108</v>
      </c>
      <c r="R48" s="13">
        <f t="shared" si="29"/>
        <v>46109</v>
      </c>
      <c r="S48" s="24"/>
      <c r="T48" s="24"/>
      <c r="U48" s="13">
        <f t="shared" si="39"/>
        <v>46131</v>
      </c>
      <c r="V48" s="13">
        <f t="shared" si="40"/>
        <v>46132</v>
      </c>
      <c r="W48" s="13">
        <f t="shared" si="30"/>
        <v>46133</v>
      </c>
      <c r="X48" s="13">
        <f t="shared" si="31"/>
        <v>46134</v>
      </c>
      <c r="Y48" s="13">
        <f t="shared" si="32"/>
        <v>46135</v>
      </c>
      <c r="Z48" s="13">
        <f t="shared" si="33"/>
        <v>46136</v>
      </c>
      <c r="AA48" s="13">
        <f t="shared" si="34"/>
        <v>46137</v>
      </c>
      <c r="AB48" s="24"/>
      <c r="AC48" s="24"/>
      <c r="AD48" s="24"/>
      <c r="AE48" s="24"/>
      <c r="AF48" s="24"/>
      <c r="AG48" s="24"/>
      <c r="AI48" s="21"/>
      <c r="AJ48" s="22"/>
      <c r="AK48" s="22"/>
      <c r="AL48" s="22"/>
      <c r="AM48" s="22"/>
    </row>
    <row r="49" spans="2:41" ht="26.15" customHeight="1">
      <c r="B49" s="10"/>
      <c r="C49" s="13">
        <f>I48+1</f>
        <v>46082</v>
      </c>
      <c r="D49" s="13">
        <f t="shared" si="36"/>
        <v>46083</v>
      </c>
      <c r="E49" s="13">
        <f t="shared" si="20"/>
        <v>46084</v>
      </c>
      <c r="F49" s="13">
        <f t="shared" si="21"/>
        <v>46085</v>
      </c>
      <c r="G49" s="13">
        <f t="shared" si="22"/>
        <v>46086</v>
      </c>
      <c r="H49" s="13">
        <f t="shared" si="23"/>
        <v>46087</v>
      </c>
      <c r="I49" s="13">
        <f t="shared" si="24"/>
        <v>46088</v>
      </c>
      <c r="J49" s="24"/>
      <c r="K49" s="24"/>
      <c r="L49" s="13">
        <f>R48+1</f>
        <v>46110</v>
      </c>
      <c r="M49" s="13">
        <f t="shared" si="38"/>
        <v>46111</v>
      </c>
      <c r="N49" s="13">
        <f t="shared" si="25"/>
        <v>46112</v>
      </c>
      <c r="O49" s="13">
        <f t="shared" si="26"/>
        <v>46113</v>
      </c>
      <c r="P49" s="13">
        <f t="shared" si="27"/>
        <v>46114</v>
      </c>
      <c r="Q49" s="13">
        <f t="shared" si="28"/>
        <v>46115</v>
      </c>
      <c r="R49" s="13">
        <f t="shared" si="29"/>
        <v>46116</v>
      </c>
      <c r="S49" s="24"/>
      <c r="T49" s="24"/>
      <c r="U49" s="13">
        <f>AA48+1</f>
        <v>46138</v>
      </c>
      <c r="V49" s="13">
        <f t="shared" si="40"/>
        <v>46139</v>
      </c>
      <c r="W49" s="13">
        <f t="shared" si="30"/>
        <v>46140</v>
      </c>
      <c r="X49" s="13">
        <f t="shared" si="31"/>
        <v>46141</v>
      </c>
      <c r="Y49" s="13">
        <f t="shared" si="32"/>
        <v>46142</v>
      </c>
      <c r="Z49" s="13">
        <f t="shared" si="33"/>
        <v>46143</v>
      </c>
      <c r="AA49" s="13">
        <f t="shared" si="34"/>
        <v>46144</v>
      </c>
      <c r="AB49" s="24"/>
      <c r="AC49" s="24"/>
      <c r="AD49" s="24"/>
      <c r="AE49" s="24"/>
      <c r="AF49" s="24"/>
      <c r="AG49" s="24"/>
      <c r="AI49" s="21"/>
      <c r="AJ49" s="22"/>
      <c r="AK49" s="22"/>
      <c r="AL49" s="22"/>
      <c r="AM49" s="22"/>
    </row>
    <row r="50" spans="2:41" ht="27" customHeight="1"/>
    <row r="51" spans="2:41" ht="27" customHeight="1"/>
    <row r="52" spans="2:41" ht="26.15" customHeight="1">
      <c r="B52" s="10"/>
      <c r="C52" s="25">
        <f>DATE(D52,G52,1)</f>
        <v>46143</v>
      </c>
      <c r="D52" s="34">
        <v>2026</v>
      </c>
      <c r="E52" s="34"/>
      <c r="F52" s="18" t="s">
        <v>26</v>
      </c>
      <c r="G52" s="26">
        <v>5</v>
      </c>
      <c r="H52" s="18" t="s">
        <v>1</v>
      </c>
      <c r="I52" s="19"/>
      <c r="J52" s="20"/>
      <c r="K52" s="20"/>
      <c r="L52" s="25">
        <f>DATE(M52,P52,1)</f>
        <v>46174</v>
      </c>
      <c r="M52" s="34">
        <v>2026</v>
      </c>
      <c r="N52" s="34"/>
      <c r="O52" s="18" t="s">
        <v>26</v>
      </c>
      <c r="P52" s="26">
        <v>6</v>
      </c>
      <c r="Q52" s="18" t="s">
        <v>1</v>
      </c>
      <c r="R52" s="19"/>
      <c r="S52" s="20"/>
      <c r="T52" s="20"/>
      <c r="U52" s="25">
        <f>DATE(V52,Y52,1)</f>
        <v>46204</v>
      </c>
      <c r="V52" s="34">
        <v>2026</v>
      </c>
      <c r="W52" s="34"/>
      <c r="X52" s="18" t="s">
        <v>26</v>
      </c>
      <c r="Y52" s="26">
        <v>7</v>
      </c>
      <c r="Z52" s="18" t="s">
        <v>1</v>
      </c>
      <c r="AA52" s="19"/>
      <c r="AB52" s="20"/>
      <c r="AC52" s="20"/>
      <c r="AD52" s="20"/>
      <c r="AE52" s="20"/>
      <c r="AF52" s="20"/>
      <c r="AG52" s="20"/>
      <c r="AH52" s="21"/>
      <c r="AI52" s="21"/>
      <c r="AJ52" s="22"/>
      <c r="AK52" s="22"/>
      <c r="AL52" s="22"/>
      <c r="AM52" s="22"/>
      <c r="AN52" s="10"/>
      <c r="AO52" s="16"/>
    </row>
    <row r="53" spans="2:41" ht="26.15" customHeight="1">
      <c r="B53" s="10"/>
      <c r="C53" s="14" t="s">
        <v>2</v>
      </c>
      <c r="D53" s="14" t="s">
        <v>0</v>
      </c>
      <c r="E53" s="14" t="s">
        <v>4</v>
      </c>
      <c r="F53" s="14" t="s">
        <v>47</v>
      </c>
      <c r="G53" s="14" t="s">
        <v>5</v>
      </c>
      <c r="H53" s="14" t="s">
        <v>6</v>
      </c>
      <c r="I53" s="14" t="s">
        <v>7</v>
      </c>
      <c r="J53" s="23"/>
      <c r="K53" s="23"/>
      <c r="L53" s="14" t="s">
        <v>2</v>
      </c>
      <c r="M53" s="14" t="s">
        <v>0</v>
      </c>
      <c r="N53" s="14" t="s">
        <v>4</v>
      </c>
      <c r="O53" s="14" t="s">
        <v>47</v>
      </c>
      <c r="P53" s="14" t="s">
        <v>5</v>
      </c>
      <c r="Q53" s="14" t="s">
        <v>6</v>
      </c>
      <c r="R53" s="14" t="s">
        <v>7</v>
      </c>
      <c r="S53" s="23"/>
      <c r="T53" s="23"/>
      <c r="U53" s="14" t="s">
        <v>2</v>
      </c>
      <c r="V53" s="14" t="s">
        <v>0</v>
      </c>
      <c r="W53" s="14" t="s">
        <v>4</v>
      </c>
      <c r="X53" s="14" t="s">
        <v>47</v>
      </c>
      <c r="Y53" s="14" t="s">
        <v>5</v>
      </c>
      <c r="Z53" s="14" t="s">
        <v>6</v>
      </c>
      <c r="AA53" s="14" t="s">
        <v>7</v>
      </c>
      <c r="AB53" s="23"/>
      <c r="AC53" s="23"/>
      <c r="AD53" s="23"/>
      <c r="AE53" s="23"/>
      <c r="AF53" s="23"/>
      <c r="AG53" s="23"/>
      <c r="AI53" s="21"/>
      <c r="AJ53" s="22"/>
      <c r="AK53" s="22"/>
      <c r="AL53" s="22"/>
      <c r="AM53" s="22"/>
    </row>
    <row r="54" spans="2:41" ht="26.15" customHeight="1">
      <c r="B54" s="10"/>
      <c r="C54" s="13">
        <f>C52-WEEKDAY(C52)-6</f>
        <v>46131</v>
      </c>
      <c r="D54" s="13">
        <f>C54+1</f>
        <v>46132</v>
      </c>
      <c r="E54" s="13">
        <f t="shared" ref="E54:E59" si="41">D54+1</f>
        <v>46133</v>
      </c>
      <c r="F54" s="13">
        <f t="shared" ref="F54:F59" si="42">E54+1</f>
        <v>46134</v>
      </c>
      <c r="G54" s="13">
        <f t="shared" ref="G54:G59" si="43">F54+1</f>
        <v>46135</v>
      </c>
      <c r="H54" s="13">
        <f t="shared" ref="H54:H59" si="44">G54+1</f>
        <v>46136</v>
      </c>
      <c r="I54" s="13">
        <f t="shared" ref="I54:I59" si="45">H54+1</f>
        <v>46137</v>
      </c>
      <c r="J54" s="24"/>
      <c r="K54" s="24"/>
      <c r="L54" s="13">
        <f>L52-WEEKDAY(L52)-6</f>
        <v>46166</v>
      </c>
      <c r="M54" s="13">
        <f>L54+1</f>
        <v>46167</v>
      </c>
      <c r="N54" s="13">
        <f t="shared" ref="N54:N59" si="46">M54+1</f>
        <v>46168</v>
      </c>
      <c r="O54" s="13">
        <f t="shared" ref="O54:O59" si="47">N54+1</f>
        <v>46169</v>
      </c>
      <c r="P54" s="13">
        <f t="shared" ref="P54:P59" si="48">O54+1</f>
        <v>46170</v>
      </c>
      <c r="Q54" s="13">
        <f t="shared" ref="Q54:Q59" si="49">P54+1</f>
        <v>46171</v>
      </c>
      <c r="R54" s="13">
        <f t="shared" ref="R54:R59" si="50">Q54+1</f>
        <v>46172</v>
      </c>
      <c r="S54" s="24"/>
      <c r="T54" s="24"/>
      <c r="U54" s="13">
        <f>U52-WEEKDAY(U52)-6</f>
        <v>46194</v>
      </c>
      <c r="V54" s="13">
        <f>U54+1</f>
        <v>46195</v>
      </c>
      <c r="W54" s="13">
        <f t="shared" ref="W54:W59" si="51">V54+1</f>
        <v>46196</v>
      </c>
      <c r="X54" s="13">
        <f t="shared" ref="X54:X59" si="52">W54+1</f>
        <v>46197</v>
      </c>
      <c r="Y54" s="13">
        <f t="shared" ref="Y54:Y59" si="53">X54+1</f>
        <v>46198</v>
      </c>
      <c r="Z54" s="13">
        <f t="shared" ref="Z54:Z59" si="54">Y54+1</f>
        <v>46199</v>
      </c>
      <c r="AA54" s="13">
        <f t="shared" ref="AA54:AA59" si="55">Z54+1</f>
        <v>46200</v>
      </c>
      <c r="AB54" s="24"/>
      <c r="AC54" s="24"/>
      <c r="AD54" s="24"/>
      <c r="AE54" s="24"/>
      <c r="AF54" s="24"/>
      <c r="AG54" s="24"/>
      <c r="AI54" s="21"/>
      <c r="AJ54" s="22"/>
      <c r="AK54" s="22"/>
      <c r="AL54" s="22"/>
      <c r="AM54" s="28"/>
      <c r="AN54" s="27"/>
    </row>
    <row r="55" spans="2:41" ht="26.15" customHeight="1">
      <c r="B55" s="10"/>
      <c r="C55" s="13">
        <f>C52-WEEKDAY(C52)+1</f>
        <v>46138</v>
      </c>
      <c r="D55" s="13">
        <f>C55+1</f>
        <v>46139</v>
      </c>
      <c r="E55" s="13">
        <f t="shared" si="41"/>
        <v>46140</v>
      </c>
      <c r="F55" s="13">
        <f t="shared" si="42"/>
        <v>46141</v>
      </c>
      <c r="G55" s="13">
        <f t="shared" si="43"/>
        <v>46142</v>
      </c>
      <c r="H55" s="13">
        <f t="shared" si="44"/>
        <v>46143</v>
      </c>
      <c r="I55" s="13">
        <f t="shared" si="45"/>
        <v>46144</v>
      </c>
      <c r="J55" s="24"/>
      <c r="K55" s="24"/>
      <c r="L55" s="13">
        <f>L52-WEEKDAY(L52)+1</f>
        <v>46173</v>
      </c>
      <c r="M55" s="13">
        <f>L55+1</f>
        <v>46174</v>
      </c>
      <c r="N55" s="13">
        <f t="shared" si="46"/>
        <v>46175</v>
      </c>
      <c r="O55" s="13">
        <f t="shared" si="47"/>
        <v>46176</v>
      </c>
      <c r="P55" s="13">
        <f t="shared" si="48"/>
        <v>46177</v>
      </c>
      <c r="Q55" s="13">
        <f t="shared" si="49"/>
        <v>46178</v>
      </c>
      <c r="R55" s="13">
        <f t="shared" si="50"/>
        <v>46179</v>
      </c>
      <c r="S55" s="24"/>
      <c r="T55" s="24"/>
      <c r="U55" s="13">
        <f>U52-WEEKDAY(U52)+1</f>
        <v>46201</v>
      </c>
      <c r="V55" s="13">
        <f>U55+1</f>
        <v>46202</v>
      </c>
      <c r="W55" s="13">
        <f t="shared" si="51"/>
        <v>46203</v>
      </c>
      <c r="X55" s="13">
        <f t="shared" si="52"/>
        <v>46204</v>
      </c>
      <c r="Y55" s="13">
        <f t="shared" si="53"/>
        <v>46205</v>
      </c>
      <c r="Z55" s="13">
        <f t="shared" si="54"/>
        <v>46206</v>
      </c>
      <c r="AA55" s="13">
        <f t="shared" si="55"/>
        <v>46207</v>
      </c>
      <c r="AB55" s="24"/>
      <c r="AC55" s="24"/>
      <c r="AD55" s="24"/>
      <c r="AE55" s="24"/>
      <c r="AF55" s="24"/>
      <c r="AG55" s="24"/>
      <c r="AI55" s="21"/>
      <c r="AJ55" s="22"/>
      <c r="AK55" s="22"/>
      <c r="AL55" s="22"/>
      <c r="AM55" s="22"/>
    </row>
    <row r="56" spans="2:41" ht="26.15" customHeight="1">
      <c r="B56" s="10"/>
      <c r="C56" s="13">
        <f>I55+1</f>
        <v>46145</v>
      </c>
      <c r="D56" s="13">
        <f>C56+1</f>
        <v>46146</v>
      </c>
      <c r="E56" s="13">
        <f t="shared" si="41"/>
        <v>46147</v>
      </c>
      <c r="F56" s="13">
        <f t="shared" si="42"/>
        <v>46148</v>
      </c>
      <c r="G56" s="13">
        <f t="shared" si="43"/>
        <v>46149</v>
      </c>
      <c r="H56" s="13">
        <f t="shared" si="44"/>
        <v>46150</v>
      </c>
      <c r="I56" s="13">
        <f t="shared" si="45"/>
        <v>46151</v>
      </c>
      <c r="J56" s="24"/>
      <c r="K56" s="24"/>
      <c r="L56" s="13">
        <f>R55+1</f>
        <v>46180</v>
      </c>
      <c r="M56" s="13">
        <f>L56+1</f>
        <v>46181</v>
      </c>
      <c r="N56" s="13">
        <f t="shared" si="46"/>
        <v>46182</v>
      </c>
      <c r="O56" s="13">
        <f t="shared" si="47"/>
        <v>46183</v>
      </c>
      <c r="P56" s="13">
        <f t="shared" si="48"/>
        <v>46184</v>
      </c>
      <c r="Q56" s="13">
        <f t="shared" si="49"/>
        <v>46185</v>
      </c>
      <c r="R56" s="13">
        <f t="shared" si="50"/>
        <v>46186</v>
      </c>
      <c r="S56" s="24"/>
      <c r="T56" s="24"/>
      <c r="U56" s="13">
        <f>AA55+1</f>
        <v>46208</v>
      </c>
      <c r="V56" s="13">
        <f>U56+1</f>
        <v>46209</v>
      </c>
      <c r="W56" s="13">
        <f t="shared" si="51"/>
        <v>46210</v>
      </c>
      <c r="X56" s="13">
        <f t="shared" si="52"/>
        <v>46211</v>
      </c>
      <c r="Y56" s="13">
        <f t="shared" si="53"/>
        <v>46212</v>
      </c>
      <c r="Z56" s="13">
        <f t="shared" si="54"/>
        <v>46213</v>
      </c>
      <c r="AA56" s="13">
        <f t="shared" si="55"/>
        <v>46214</v>
      </c>
      <c r="AB56" s="24"/>
      <c r="AC56" s="24"/>
      <c r="AD56" s="24"/>
      <c r="AE56" s="24"/>
      <c r="AF56" s="24"/>
      <c r="AG56" s="24"/>
      <c r="AI56" s="21"/>
      <c r="AJ56" s="22"/>
      <c r="AK56" s="22"/>
      <c r="AL56" s="22"/>
      <c r="AM56" s="22"/>
    </row>
    <row r="57" spans="2:41" ht="26.15" customHeight="1">
      <c r="B57" s="10"/>
      <c r="C57" s="13">
        <f t="shared" ref="C57:C58" si="56">I56+1</f>
        <v>46152</v>
      </c>
      <c r="D57" s="13">
        <f t="shared" ref="D57:D59" si="57">C57+1</f>
        <v>46153</v>
      </c>
      <c r="E57" s="13">
        <f t="shared" si="41"/>
        <v>46154</v>
      </c>
      <c r="F57" s="13">
        <f t="shared" si="42"/>
        <v>46155</v>
      </c>
      <c r="G57" s="13">
        <f t="shared" si="43"/>
        <v>46156</v>
      </c>
      <c r="H57" s="13">
        <f t="shared" si="44"/>
        <v>46157</v>
      </c>
      <c r="I57" s="13">
        <f t="shared" si="45"/>
        <v>46158</v>
      </c>
      <c r="J57" s="24"/>
      <c r="K57" s="24"/>
      <c r="L57" s="13">
        <f t="shared" ref="L57:L58" si="58">R56+1</f>
        <v>46187</v>
      </c>
      <c r="M57" s="13">
        <f t="shared" ref="M57:M59" si="59">L57+1</f>
        <v>46188</v>
      </c>
      <c r="N57" s="13">
        <f t="shared" si="46"/>
        <v>46189</v>
      </c>
      <c r="O57" s="13">
        <f t="shared" si="47"/>
        <v>46190</v>
      </c>
      <c r="P57" s="13">
        <f t="shared" si="48"/>
        <v>46191</v>
      </c>
      <c r="Q57" s="13">
        <f t="shared" si="49"/>
        <v>46192</v>
      </c>
      <c r="R57" s="13">
        <f t="shared" si="50"/>
        <v>46193</v>
      </c>
      <c r="S57" s="24"/>
      <c r="T57" s="24"/>
      <c r="U57" s="13">
        <f t="shared" ref="U57:U58" si="60">AA56+1</f>
        <v>46215</v>
      </c>
      <c r="V57" s="13">
        <f t="shared" ref="V57:V59" si="61">U57+1</f>
        <v>46216</v>
      </c>
      <c r="W57" s="13">
        <f t="shared" si="51"/>
        <v>46217</v>
      </c>
      <c r="X57" s="13">
        <f t="shared" si="52"/>
        <v>46218</v>
      </c>
      <c r="Y57" s="13">
        <f t="shared" si="53"/>
        <v>46219</v>
      </c>
      <c r="Z57" s="13">
        <f t="shared" si="54"/>
        <v>46220</v>
      </c>
      <c r="AA57" s="13">
        <f t="shared" si="55"/>
        <v>46221</v>
      </c>
      <c r="AB57" s="24"/>
      <c r="AC57" s="24"/>
      <c r="AD57" s="24"/>
      <c r="AE57" s="24"/>
      <c r="AF57" s="24"/>
      <c r="AG57" s="24"/>
      <c r="AI57" s="21"/>
      <c r="AJ57" s="22"/>
      <c r="AK57" s="22"/>
      <c r="AL57" s="22"/>
      <c r="AM57" s="22"/>
    </row>
    <row r="58" spans="2:41" ht="26.15" customHeight="1">
      <c r="B58" s="10"/>
      <c r="C58" s="13">
        <f t="shared" si="56"/>
        <v>46159</v>
      </c>
      <c r="D58" s="13">
        <f t="shared" si="57"/>
        <v>46160</v>
      </c>
      <c r="E58" s="13">
        <f t="shared" si="41"/>
        <v>46161</v>
      </c>
      <c r="F58" s="13">
        <f t="shared" si="42"/>
        <v>46162</v>
      </c>
      <c r="G58" s="13">
        <f t="shared" si="43"/>
        <v>46163</v>
      </c>
      <c r="H58" s="13">
        <f t="shared" si="44"/>
        <v>46164</v>
      </c>
      <c r="I58" s="13">
        <f t="shared" si="45"/>
        <v>46165</v>
      </c>
      <c r="J58" s="24"/>
      <c r="K58" s="24"/>
      <c r="L58" s="13">
        <f t="shared" si="58"/>
        <v>46194</v>
      </c>
      <c r="M58" s="13">
        <f t="shared" si="59"/>
        <v>46195</v>
      </c>
      <c r="N58" s="13">
        <f t="shared" si="46"/>
        <v>46196</v>
      </c>
      <c r="O58" s="13">
        <f t="shared" si="47"/>
        <v>46197</v>
      </c>
      <c r="P58" s="13">
        <f t="shared" si="48"/>
        <v>46198</v>
      </c>
      <c r="Q58" s="13">
        <f t="shared" si="49"/>
        <v>46199</v>
      </c>
      <c r="R58" s="13">
        <f t="shared" si="50"/>
        <v>46200</v>
      </c>
      <c r="S58" s="24"/>
      <c r="T58" s="24"/>
      <c r="U58" s="13">
        <f t="shared" si="60"/>
        <v>46222</v>
      </c>
      <c r="V58" s="13">
        <f t="shared" si="61"/>
        <v>46223</v>
      </c>
      <c r="W58" s="13">
        <f t="shared" si="51"/>
        <v>46224</v>
      </c>
      <c r="X58" s="13">
        <f t="shared" si="52"/>
        <v>46225</v>
      </c>
      <c r="Y58" s="13">
        <f t="shared" si="53"/>
        <v>46226</v>
      </c>
      <c r="Z58" s="13">
        <f t="shared" si="54"/>
        <v>46227</v>
      </c>
      <c r="AA58" s="13">
        <f t="shared" si="55"/>
        <v>46228</v>
      </c>
      <c r="AB58" s="24"/>
      <c r="AC58" s="24"/>
      <c r="AD58" s="24"/>
      <c r="AE58" s="24"/>
      <c r="AF58" s="24"/>
      <c r="AG58" s="24"/>
      <c r="AI58" s="21"/>
      <c r="AJ58" s="22"/>
      <c r="AK58" s="22"/>
      <c r="AL58" s="22"/>
      <c r="AM58" s="22"/>
    </row>
    <row r="59" spans="2:41" ht="26.15" customHeight="1">
      <c r="B59" s="10"/>
      <c r="C59" s="13">
        <f>I58+1</f>
        <v>46166</v>
      </c>
      <c r="D59" s="13">
        <f t="shared" si="57"/>
        <v>46167</v>
      </c>
      <c r="E59" s="13">
        <f t="shared" si="41"/>
        <v>46168</v>
      </c>
      <c r="F59" s="13">
        <f t="shared" si="42"/>
        <v>46169</v>
      </c>
      <c r="G59" s="13">
        <f t="shared" si="43"/>
        <v>46170</v>
      </c>
      <c r="H59" s="13">
        <f t="shared" si="44"/>
        <v>46171</v>
      </c>
      <c r="I59" s="13">
        <f t="shared" si="45"/>
        <v>46172</v>
      </c>
      <c r="J59" s="24"/>
      <c r="K59" s="24"/>
      <c r="L59" s="13">
        <f>R58+1</f>
        <v>46201</v>
      </c>
      <c r="M59" s="13">
        <f t="shared" si="59"/>
        <v>46202</v>
      </c>
      <c r="N59" s="13">
        <f t="shared" si="46"/>
        <v>46203</v>
      </c>
      <c r="O59" s="13">
        <f t="shared" si="47"/>
        <v>46204</v>
      </c>
      <c r="P59" s="13">
        <f t="shared" si="48"/>
        <v>46205</v>
      </c>
      <c r="Q59" s="13">
        <f t="shared" si="49"/>
        <v>46206</v>
      </c>
      <c r="R59" s="13">
        <f t="shared" si="50"/>
        <v>46207</v>
      </c>
      <c r="S59" s="24"/>
      <c r="T59" s="24"/>
      <c r="U59" s="13">
        <f>AA58+1</f>
        <v>46229</v>
      </c>
      <c r="V59" s="13">
        <f t="shared" si="61"/>
        <v>46230</v>
      </c>
      <c r="W59" s="13">
        <f t="shared" si="51"/>
        <v>46231</v>
      </c>
      <c r="X59" s="13">
        <f t="shared" si="52"/>
        <v>46232</v>
      </c>
      <c r="Y59" s="13">
        <f t="shared" si="53"/>
        <v>46233</v>
      </c>
      <c r="Z59" s="13">
        <f t="shared" si="54"/>
        <v>46234</v>
      </c>
      <c r="AA59" s="13">
        <f t="shared" si="55"/>
        <v>46235</v>
      </c>
      <c r="AB59" s="24"/>
      <c r="AC59" s="24"/>
      <c r="AD59" s="24"/>
      <c r="AE59" s="24"/>
      <c r="AF59" s="24"/>
      <c r="AG59" s="24"/>
      <c r="AI59" s="21"/>
      <c r="AJ59" s="22"/>
      <c r="AK59" s="22"/>
      <c r="AL59" s="22"/>
      <c r="AM59" s="22"/>
    </row>
    <row r="60" spans="2:41" ht="25.5" customHeight="1">
      <c r="X60" s="35"/>
      <c r="Y60" s="36"/>
      <c r="Z60" s="36"/>
      <c r="AA60" s="36"/>
      <c r="AB60" s="36"/>
      <c r="AC60" s="37"/>
      <c r="AD60" s="37"/>
      <c r="AE60" s="37"/>
      <c r="AF60" s="37"/>
      <c r="AG60" s="38"/>
      <c r="AH60" s="38"/>
      <c r="AI60" s="38"/>
      <c r="AL60" s="16"/>
    </row>
    <row r="61" spans="2:41" ht="25.5" customHeight="1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L61" s="16"/>
    </row>
    <row r="62" spans="2:41" ht="20">
      <c r="P62" s="2"/>
      <c r="Q62" s="2"/>
      <c r="R62" s="2"/>
      <c r="S62" s="2"/>
      <c r="T62" s="2"/>
      <c r="U62" s="2"/>
      <c r="V62" s="2"/>
      <c r="W62" s="2"/>
      <c r="X62" s="2"/>
    </row>
    <row r="63" spans="2:41" ht="20">
      <c r="P63" s="7"/>
      <c r="Q63" s="7"/>
      <c r="R63" s="7"/>
      <c r="S63" s="7"/>
      <c r="T63" s="7"/>
      <c r="U63" s="7"/>
      <c r="V63" s="7"/>
      <c r="W63" s="7"/>
      <c r="X63" s="7"/>
    </row>
    <row r="64" spans="2:41" ht="20">
      <c r="P64" s="7"/>
      <c r="Q64" s="7"/>
      <c r="R64" s="7"/>
      <c r="S64" s="7"/>
      <c r="T64" s="8"/>
      <c r="U64" s="8"/>
      <c r="V64" s="8"/>
      <c r="W64" s="7"/>
      <c r="X64" s="7"/>
    </row>
  </sheetData>
  <mergeCells count="61">
    <mergeCell ref="AC27:AF27"/>
    <mergeCell ref="AG27:AI27"/>
    <mergeCell ref="D52:E52"/>
    <mergeCell ref="M52:N52"/>
    <mergeCell ref="V52:W52"/>
    <mergeCell ref="V42:W42"/>
    <mergeCell ref="M32:N32"/>
    <mergeCell ref="V32:W32"/>
    <mergeCell ref="D42:E42"/>
    <mergeCell ref="M42:N42"/>
    <mergeCell ref="Z29:AD29"/>
    <mergeCell ref="AE29:AI29"/>
    <mergeCell ref="X27:AB27"/>
    <mergeCell ref="X24:AB24"/>
    <mergeCell ref="AC24:AF24"/>
    <mergeCell ref="AG24:AI24"/>
    <mergeCell ref="X25:AB25"/>
    <mergeCell ref="AC25:AF25"/>
    <mergeCell ref="AG25:AI25"/>
    <mergeCell ref="X22:AB22"/>
    <mergeCell ref="AC22:AF22"/>
    <mergeCell ref="AG22:AI22"/>
    <mergeCell ref="X23:AB23"/>
    <mergeCell ref="AC23:AF23"/>
    <mergeCell ref="AG23:AI23"/>
    <mergeCell ref="X20:AB20"/>
    <mergeCell ref="AC20:AF20"/>
    <mergeCell ref="AG20:AI20"/>
    <mergeCell ref="X21:AB21"/>
    <mergeCell ref="AC21:AF21"/>
    <mergeCell ref="AG21:AI21"/>
    <mergeCell ref="X10:AB10"/>
    <mergeCell ref="AC10:AF10"/>
    <mergeCell ref="AG10:AI10"/>
    <mergeCell ref="X11:AB11"/>
    <mergeCell ref="AC11:AF11"/>
    <mergeCell ref="AG11:AI11"/>
    <mergeCell ref="X8:AB8"/>
    <mergeCell ref="AC8:AF8"/>
    <mergeCell ref="AG8:AI8"/>
    <mergeCell ref="X9:AB9"/>
    <mergeCell ref="AC9:AF9"/>
    <mergeCell ref="AG9:AI9"/>
    <mergeCell ref="X17:AB17"/>
    <mergeCell ref="AC17:AF17"/>
    <mergeCell ref="AG17:AI17"/>
    <mergeCell ref="X18:AB18"/>
    <mergeCell ref="AC18:AF18"/>
    <mergeCell ref="AG18:AI18"/>
    <mergeCell ref="X15:AB15"/>
    <mergeCell ref="AC15:AF15"/>
    <mergeCell ref="AG15:AI15"/>
    <mergeCell ref="X16:AB16"/>
    <mergeCell ref="AC16:AF16"/>
    <mergeCell ref="AG16:AI16"/>
    <mergeCell ref="Z61:AD61"/>
    <mergeCell ref="AE61:AI61"/>
    <mergeCell ref="D32:E32"/>
    <mergeCell ref="X60:AB60"/>
    <mergeCell ref="AC60:AF60"/>
    <mergeCell ref="AG60:AI60"/>
  </mergeCells>
  <phoneticPr fontId="1"/>
  <conditionalFormatting sqref="C34:I39">
    <cfRule type="expression" dxfId="38" priority="48">
      <formula>NOT(AND(YEAR(C34)=$D$32,MONTH(C34)=$G$32))</formula>
    </cfRule>
  </conditionalFormatting>
  <conditionalFormatting sqref="C44:I49">
    <cfRule type="expression" dxfId="37" priority="24">
      <formula>NOT(AND(YEAR(C44)=$D$42,MONTH(C44)=$G$42))</formula>
    </cfRule>
  </conditionalFormatting>
  <conditionalFormatting sqref="C54:I59">
    <cfRule type="expression" dxfId="36" priority="4">
      <formula>NOT(AND(YEAR(C54)=$D$52,MONTH(C54)=$G$52))</formula>
    </cfRule>
  </conditionalFormatting>
  <conditionalFormatting sqref="C33:AG33">
    <cfRule type="expression" dxfId="35" priority="28">
      <formula>#REF!="×"</formula>
    </cfRule>
    <cfRule type="expression" dxfId="34" priority="29">
      <formula>#REF!="○"</formula>
    </cfRule>
  </conditionalFormatting>
  <conditionalFormatting sqref="C43:AG43">
    <cfRule type="expression" dxfId="33" priority="22">
      <formula>#REF!="×"</formula>
    </cfRule>
    <cfRule type="expression" dxfId="32" priority="23">
      <formula>#REF!="○"</formula>
    </cfRule>
  </conditionalFormatting>
  <conditionalFormatting sqref="C53:AG53">
    <cfRule type="expression" dxfId="31" priority="2">
      <formula>#REF!="×"</formula>
    </cfRule>
    <cfRule type="expression" dxfId="30" priority="3">
      <formula>#REF!="○"</formula>
    </cfRule>
  </conditionalFormatting>
  <conditionalFormatting sqref="L34:R39">
    <cfRule type="expression" dxfId="29" priority="30">
      <formula>NOT(AND(YEAR(L34)=$M$32,MONTH(L34)=$P$32))</formula>
    </cfRule>
  </conditionalFormatting>
  <conditionalFormatting sqref="L44:R49">
    <cfRule type="expression" dxfId="28" priority="21">
      <formula>NOT(AND(YEAR(L44)=$M$42,MONTH(L44)=$P$42))</formula>
    </cfRule>
  </conditionalFormatting>
  <conditionalFormatting sqref="L54:R59">
    <cfRule type="expression" dxfId="27" priority="1">
      <formula>NOT(AND(YEAR(L54)=$M$52,MONTH(L54)=$P$52))</formula>
    </cfRule>
  </conditionalFormatting>
  <conditionalFormatting sqref="U34:AA39">
    <cfRule type="expression" dxfId="26" priority="27">
      <formula>NOT(AND(YEAR(U34)=$V$32,MONTH(U34)=$Y$32))</formula>
    </cfRule>
  </conditionalFormatting>
  <conditionalFormatting sqref="U44:AA49">
    <cfRule type="expression" dxfId="25" priority="34">
      <formula>NOT(AND(YEAR(U44)=$V$42,MONTH(U44)=$Y$42))</formula>
    </cfRule>
  </conditionalFormatting>
  <conditionalFormatting sqref="U54:AA59">
    <cfRule type="expression" dxfId="24" priority="7">
      <formula>NOT(AND(YEAR(U54)=$V$52,MONTH(U54)=$Y$52))</formula>
    </cfRule>
  </conditionalFormatting>
  <dataValidations count="1">
    <dataValidation type="list" allowBlank="1" showInputMessage="1" showErrorMessage="1" sqref="AE61:AI61 AE29:AI29" xr:uid="{79DFBA61-33A4-427F-A457-09CF20C43E33}">
      <formula1>$AO$61:$AO$61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Header>&amp;R&amp;20（別紙２）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Spinner 3">
              <controlPr defaultSize="0" autoPict="0">
                <anchor moveWithCells="1" sizeWithCells="1">
                  <from>
                    <xdr:col>6</xdr:col>
                    <xdr:colOff>228600</xdr:colOff>
                    <xdr:row>31</xdr:row>
                    <xdr:rowOff>19050</xdr:rowOff>
                  </from>
                  <to>
                    <xdr:col>6</xdr:col>
                    <xdr:colOff>361950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Spinner 4">
              <controlPr defaultSize="0" autoPict="0">
                <anchor moveWithCells="1" sizeWithCells="1">
                  <from>
                    <xdr:col>4</xdr:col>
                    <xdr:colOff>222250</xdr:colOff>
                    <xdr:row>31</xdr:row>
                    <xdr:rowOff>19050</xdr:rowOff>
                  </from>
                  <to>
                    <xdr:col>4</xdr:col>
                    <xdr:colOff>355600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Spinner 5">
              <controlPr defaultSize="0" autoPict="0">
                <anchor moveWithCells="1" sizeWithCells="1">
                  <from>
                    <xdr:col>24</xdr:col>
                    <xdr:colOff>228600</xdr:colOff>
                    <xdr:row>41</xdr:row>
                    <xdr:rowOff>19050</xdr:rowOff>
                  </from>
                  <to>
                    <xdr:col>24</xdr:col>
                    <xdr:colOff>361950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Spinner 6">
              <controlPr defaultSize="0" autoPict="0">
                <anchor moveWithCells="1" sizeWithCells="1">
                  <from>
                    <xdr:col>22</xdr:col>
                    <xdr:colOff>222250</xdr:colOff>
                    <xdr:row>41</xdr:row>
                    <xdr:rowOff>19050</xdr:rowOff>
                  </from>
                  <to>
                    <xdr:col>22</xdr:col>
                    <xdr:colOff>355600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8" name="Spinner 7">
              <controlPr defaultSize="0" autoPict="0">
                <anchor moveWithCells="1" sizeWithCells="1">
                  <from>
                    <xdr:col>15</xdr:col>
                    <xdr:colOff>228600</xdr:colOff>
                    <xdr:row>31</xdr:row>
                    <xdr:rowOff>19050</xdr:rowOff>
                  </from>
                  <to>
                    <xdr:col>15</xdr:col>
                    <xdr:colOff>361950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Spinner 8">
              <controlPr defaultSize="0" autoPict="0">
                <anchor moveWithCells="1" sizeWithCells="1">
                  <from>
                    <xdr:col>13</xdr:col>
                    <xdr:colOff>222250</xdr:colOff>
                    <xdr:row>31</xdr:row>
                    <xdr:rowOff>19050</xdr:rowOff>
                  </from>
                  <to>
                    <xdr:col>13</xdr:col>
                    <xdr:colOff>355600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0" name="Spinner 9">
              <controlPr defaultSize="0" autoPict="0">
                <anchor moveWithCells="1" sizeWithCells="1">
                  <from>
                    <xdr:col>24</xdr:col>
                    <xdr:colOff>228600</xdr:colOff>
                    <xdr:row>31</xdr:row>
                    <xdr:rowOff>19050</xdr:rowOff>
                  </from>
                  <to>
                    <xdr:col>24</xdr:col>
                    <xdr:colOff>361950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1" name="Spinner 10">
              <controlPr defaultSize="0" autoPict="0">
                <anchor moveWithCells="1" sizeWithCells="1">
                  <from>
                    <xdr:col>22</xdr:col>
                    <xdr:colOff>222250</xdr:colOff>
                    <xdr:row>31</xdr:row>
                    <xdr:rowOff>19050</xdr:rowOff>
                  </from>
                  <to>
                    <xdr:col>22</xdr:col>
                    <xdr:colOff>355600</xdr:colOff>
                    <xdr:row>31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2" name="Spinner 11">
              <controlPr defaultSize="0" autoPict="0">
                <anchor moveWithCells="1" sizeWithCells="1">
                  <from>
                    <xdr:col>6</xdr:col>
                    <xdr:colOff>228600</xdr:colOff>
                    <xdr:row>41</xdr:row>
                    <xdr:rowOff>19050</xdr:rowOff>
                  </from>
                  <to>
                    <xdr:col>6</xdr:col>
                    <xdr:colOff>361950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3" name="Spinner 12">
              <controlPr defaultSize="0" autoPict="0">
                <anchor moveWithCells="1" sizeWithCells="1">
                  <from>
                    <xdr:col>4</xdr:col>
                    <xdr:colOff>222250</xdr:colOff>
                    <xdr:row>41</xdr:row>
                    <xdr:rowOff>19050</xdr:rowOff>
                  </from>
                  <to>
                    <xdr:col>4</xdr:col>
                    <xdr:colOff>355600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4" name="Spinner 13">
              <controlPr defaultSize="0" autoPict="0">
                <anchor moveWithCells="1" sizeWithCells="1">
                  <from>
                    <xdr:col>15</xdr:col>
                    <xdr:colOff>228600</xdr:colOff>
                    <xdr:row>41</xdr:row>
                    <xdr:rowOff>19050</xdr:rowOff>
                  </from>
                  <to>
                    <xdr:col>15</xdr:col>
                    <xdr:colOff>361950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5" name="Spinner 14">
              <controlPr defaultSize="0" autoPict="0">
                <anchor moveWithCells="1" sizeWithCells="1">
                  <from>
                    <xdr:col>13</xdr:col>
                    <xdr:colOff>222250</xdr:colOff>
                    <xdr:row>41</xdr:row>
                    <xdr:rowOff>19050</xdr:rowOff>
                  </from>
                  <to>
                    <xdr:col>13</xdr:col>
                    <xdr:colOff>355600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6" name="Spinner 22">
              <controlPr defaultSize="0" autoPict="0">
                <anchor moveWithCells="1" sizeWithCells="1">
                  <from>
                    <xdr:col>24</xdr:col>
                    <xdr:colOff>228600</xdr:colOff>
                    <xdr:row>51</xdr:row>
                    <xdr:rowOff>19050</xdr:rowOff>
                  </from>
                  <to>
                    <xdr:col>24</xdr:col>
                    <xdr:colOff>361950</xdr:colOff>
                    <xdr:row>51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7" name="Spinner 23">
              <controlPr defaultSize="0" autoPict="0">
                <anchor moveWithCells="1" sizeWithCells="1">
                  <from>
                    <xdr:col>22</xdr:col>
                    <xdr:colOff>222250</xdr:colOff>
                    <xdr:row>51</xdr:row>
                    <xdr:rowOff>19050</xdr:rowOff>
                  </from>
                  <to>
                    <xdr:col>22</xdr:col>
                    <xdr:colOff>355600</xdr:colOff>
                    <xdr:row>51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8" name="Spinner 24">
              <controlPr defaultSize="0" autoPict="0">
                <anchor moveWithCells="1" sizeWithCells="1">
                  <from>
                    <xdr:col>6</xdr:col>
                    <xdr:colOff>228600</xdr:colOff>
                    <xdr:row>51</xdr:row>
                    <xdr:rowOff>19050</xdr:rowOff>
                  </from>
                  <to>
                    <xdr:col>6</xdr:col>
                    <xdr:colOff>361950</xdr:colOff>
                    <xdr:row>51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9" name="Spinner 25">
              <controlPr defaultSize="0" autoPict="0">
                <anchor moveWithCells="1" sizeWithCells="1">
                  <from>
                    <xdr:col>4</xdr:col>
                    <xdr:colOff>222250</xdr:colOff>
                    <xdr:row>51</xdr:row>
                    <xdr:rowOff>19050</xdr:rowOff>
                  </from>
                  <to>
                    <xdr:col>4</xdr:col>
                    <xdr:colOff>355600</xdr:colOff>
                    <xdr:row>51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0" name="Spinner 26">
              <controlPr defaultSize="0" autoPict="0">
                <anchor moveWithCells="1" sizeWithCells="1">
                  <from>
                    <xdr:col>15</xdr:col>
                    <xdr:colOff>228600</xdr:colOff>
                    <xdr:row>51</xdr:row>
                    <xdr:rowOff>19050</xdr:rowOff>
                  </from>
                  <to>
                    <xdr:col>15</xdr:col>
                    <xdr:colOff>361950</xdr:colOff>
                    <xdr:row>51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1" name="Spinner 27">
              <controlPr defaultSize="0" autoPict="0">
                <anchor moveWithCells="1" sizeWithCells="1">
                  <from>
                    <xdr:col>13</xdr:col>
                    <xdr:colOff>222250</xdr:colOff>
                    <xdr:row>51</xdr:row>
                    <xdr:rowOff>19050</xdr:rowOff>
                  </from>
                  <to>
                    <xdr:col>13</xdr:col>
                    <xdr:colOff>355600</xdr:colOff>
                    <xdr:row>51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Q73"/>
  <sheetViews>
    <sheetView showGridLines="0" view="pageBreakPreview" zoomScaleNormal="96" zoomScaleSheetLayoutView="100" zoomScalePageLayoutView="70" workbookViewId="0">
      <selection activeCell="I29" sqref="I29:I31"/>
    </sheetView>
  </sheetViews>
  <sheetFormatPr defaultRowHeight="18"/>
  <cols>
    <col min="2" max="35" width="4.83203125" customWidth="1"/>
    <col min="36" max="39" width="5.08203125" customWidth="1"/>
    <col min="40" max="41" width="18.08203125" customWidth="1"/>
  </cols>
  <sheetData>
    <row r="1" spans="1:43" ht="22.5">
      <c r="A1" s="4"/>
    </row>
    <row r="2" spans="1:43" ht="25.5">
      <c r="B2" s="6" t="s">
        <v>44</v>
      </c>
      <c r="AD2" s="12" t="s">
        <v>27</v>
      </c>
      <c r="AE2" s="12"/>
    </row>
    <row r="3" spans="1:43">
      <c r="AD3" s="1" t="s">
        <v>26</v>
      </c>
      <c r="AE3" s="1" t="s">
        <v>1</v>
      </c>
      <c r="AP3" s="10"/>
      <c r="AQ3" s="10"/>
    </row>
    <row r="4" spans="1:43" ht="22.5">
      <c r="B4" s="5" t="s">
        <v>11</v>
      </c>
      <c r="D4" s="9" t="s">
        <v>24</v>
      </c>
      <c r="AD4" s="3">
        <v>2025</v>
      </c>
      <c r="AE4" s="3">
        <v>12</v>
      </c>
    </row>
    <row r="5" spans="1:43" ht="22.5">
      <c r="B5" s="5" t="s">
        <v>12</v>
      </c>
      <c r="D5" s="9" t="s">
        <v>25</v>
      </c>
      <c r="AL5" t="s">
        <v>39</v>
      </c>
    </row>
    <row r="6" spans="1:43" ht="21.75" customHeight="1">
      <c r="AL6" t="s">
        <v>40</v>
      </c>
    </row>
    <row r="7" spans="1:43" ht="18.75" customHeight="1">
      <c r="B7" s="3" t="s">
        <v>1</v>
      </c>
      <c r="C7" s="59">
        <f>DATE($AD$4,$AE$4,1)</f>
        <v>45992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1"/>
      <c r="AH7" s="52" t="s">
        <v>29</v>
      </c>
      <c r="AI7" s="52" t="s">
        <v>15</v>
      </c>
      <c r="AJ7" s="74" t="s">
        <v>31</v>
      </c>
      <c r="AK7" s="74" t="s">
        <v>33</v>
      </c>
      <c r="AL7" s="74" t="s">
        <v>32</v>
      </c>
      <c r="AM7" s="74" t="s">
        <v>34</v>
      </c>
      <c r="AN7" s="10"/>
      <c r="AO7" s="16"/>
    </row>
    <row r="8" spans="1:43">
      <c r="B8" s="3" t="s">
        <v>2</v>
      </c>
      <c r="C8" s="13">
        <f>DATE($AD$4,$AE$4,1)</f>
        <v>45992</v>
      </c>
      <c r="D8" s="13">
        <f>DATE($AD$4,$AE$4,2)</f>
        <v>45993</v>
      </c>
      <c r="E8" s="13">
        <f>DATE($AD$4,$AE$4,3)</f>
        <v>45994</v>
      </c>
      <c r="F8" s="13">
        <f>DATE($AD$4,$AE$4,4)</f>
        <v>45995</v>
      </c>
      <c r="G8" s="13">
        <f>DATE($AD$4,$AE$4,5)</f>
        <v>45996</v>
      </c>
      <c r="H8" s="13">
        <f>DATE($AD$4,$AE$4,6)</f>
        <v>45997</v>
      </c>
      <c r="I8" s="13">
        <f>DATE($AD$4,$AE$4,7)</f>
        <v>45998</v>
      </c>
      <c r="J8" s="13">
        <f>DATE($AD$4,$AE$4,8)</f>
        <v>45999</v>
      </c>
      <c r="K8" s="13">
        <f>DATE($AD$4,$AE$4,9)</f>
        <v>46000</v>
      </c>
      <c r="L8" s="13">
        <f>DATE($AD$4,$AE$4,10)</f>
        <v>46001</v>
      </c>
      <c r="M8" s="13">
        <f>DATE($AD$4,$AE$4,11)</f>
        <v>46002</v>
      </c>
      <c r="N8" s="13">
        <f>DATE($AD$4,$AE$4,12)</f>
        <v>46003</v>
      </c>
      <c r="O8" s="13">
        <f>DATE($AD$4,$AE$4,13)</f>
        <v>46004</v>
      </c>
      <c r="P8" s="13">
        <f>DATE($AD$4,$AE$4,14)</f>
        <v>46005</v>
      </c>
      <c r="Q8" s="13">
        <f>DATE($AD$4,$AE$4,15)</f>
        <v>46006</v>
      </c>
      <c r="R8" s="13">
        <f>DATE($AD$4,$AE$4,16)</f>
        <v>46007</v>
      </c>
      <c r="S8" s="13">
        <f>DATE($AD$4,$AE$4,17)</f>
        <v>46008</v>
      </c>
      <c r="T8" s="13">
        <f>DATE($AD$4,$AE$4,18)</f>
        <v>46009</v>
      </c>
      <c r="U8" s="13">
        <f>DATE($AD$4,$AE$4,19)</f>
        <v>46010</v>
      </c>
      <c r="V8" s="13">
        <f>DATE($AD$4,$AE$4,20)</f>
        <v>46011</v>
      </c>
      <c r="W8" s="13">
        <f>DATE($AD$4,$AE$4,21)</f>
        <v>46012</v>
      </c>
      <c r="X8" s="13">
        <f>DATE($AD$4,$AE$4,22)</f>
        <v>46013</v>
      </c>
      <c r="Y8" s="13">
        <f>DATE($AD$4,$AE$4,23)</f>
        <v>46014</v>
      </c>
      <c r="Z8" s="13">
        <f>DATE($AD$4,$AE$4,24)</f>
        <v>46015</v>
      </c>
      <c r="AA8" s="13">
        <f>DATE($AD$4,$AE$4,25)</f>
        <v>46016</v>
      </c>
      <c r="AB8" s="13">
        <f>DATE($AD$4,$AE$4,26)</f>
        <v>46017</v>
      </c>
      <c r="AC8" s="13">
        <f>DATE($AD$4,$AE$4,27)</f>
        <v>46018</v>
      </c>
      <c r="AD8" s="13">
        <f>DATE($AD$4,$AE$4,28)</f>
        <v>46019</v>
      </c>
      <c r="AE8" s="13">
        <f>DATE($AD$4,$AE$4,29)</f>
        <v>46020</v>
      </c>
      <c r="AF8" s="13">
        <f>DATE($AD$4,$AE$4,30)</f>
        <v>46021</v>
      </c>
      <c r="AG8" s="13">
        <f>DATE($AD$4,$AE$4,31)</f>
        <v>46022</v>
      </c>
      <c r="AH8" s="53"/>
      <c r="AI8" s="52"/>
      <c r="AJ8" s="74"/>
      <c r="AK8" s="74"/>
      <c r="AL8" s="74"/>
      <c r="AM8" s="74"/>
    </row>
    <row r="9" spans="1:43" hidden="1">
      <c r="B9" s="3"/>
      <c r="C9" s="15">
        <f>WEEKDAY(C8)</f>
        <v>2</v>
      </c>
      <c r="D9" s="15">
        <f t="shared" ref="D9:AG9" si="0">WEEKDAY(D8)</f>
        <v>3</v>
      </c>
      <c r="E9" s="15">
        <f t="shared" si="0"/>
        <v>4</v>
      </c>
      <c r="F9" s="15">
        <f t="shared" si="0"/>
        <v>5</v>
      </c>
      <c r="G9" s="15">
        <f t="shared" si="0"/>
        <v>6</v>
      </c>
      <c r="H9" s="15">
        <f t="shared" si="0"/>
        <v>7</v>
      </c>
      <c r="I9" s="15">
        <f t="shared" si="0"/>
        <v>1</v>
      </c>
      <c r="J9" s="15">
        <f t="shared" si="0"/>
        <v>2</v>
      </c>
      <c r="K9" s="15">
        <f t="shared" si="0"/>
        <v>3</v>
      </c>
      <c r="L9" s="15">
        <f t="shared" si="0"/>
        <v>4</v>
      </c>
      <c r="M9" s="15">
        <f t="shared" si="0"/>
        <v>5</v>
      </c>
      <c r="N9" s="15">
        <f t="shared" si="0"/>
        <v>6</v>
      </c>
      <c r="O9" s="15">
        <f t="shared" si="0"/>
        <v>7</v>
      </c>
      <c r="P9" s="15">
        <f t="shared" si="0"/>
        <v>1</v>
      </c>
      <c r="Q9" s="15">
        <f t="shared" si="0"/>
        <v>2</v>
      </c>
      <c r="R9" s="15">
        <f t="shared" si="0"/>
        <v>3</v>
      </c>
      <c r="S9" s="15">
        <f t="shared" si="0"/>
        <v>4</v>
      </c>
      <c r="T9" s="15">
        <f t="shared" si="0"/>
        <v>5</v>
      </c>
      <c r="U9" s="15">
        <f t="shared" si="0"/>
        <v>6</v>
      </c>
      <c r="V9" s="15">
        <f t="shared" si="0"/>
        <v>7</v>
      </c>
      <c r="W9" s="15">
        <f t="shared" si="0"/>
        <v>1</v>
      </c>
      <c r="X9" s="15">
        <f t="shared" si="0"/>
        <v>2</v>
      </c>
      <c r="Y9" s="15">
        <f t="shared" si="0"/>
        <v>3</v>
      </c>
      <c r="Z9" s="15">
        <f t="shared" si="0"/>
        <v>4</v>
      </c>
      <c r="AA9" s="15">
        <f t="shared" si="0"/>
        <v>5</v>
      </c>
      <c r="AB9" s="15">
        <f t="shared" si="0"/>
        <v>6</v>
      </c>
      <c r="AC9" s="15">
        <f t="shared" si="0"/>
        <v>7</v>
      </c>
      <c r="AD9" s="15">
        <f t="shared" si="0"/>
        <v>1</v>
      </c>
      <c r="AE9" s="15">
        <f t="shared" si="0"/>
        <v>2</v>
      </c>
      <c r="AF9" s="15">
        <f t="shared" si="0"/>
        <v>3</v>
      </c>
      <c r="AG9" s="15">
        <f t="shared" si="0"/>
        <v>4</v>
      </c>
      <c r="AH9" s="53"/>
      <c r="AI9" s="52"/>
      <c r="AJ9" s="74"/>
      <c r="AK9" s="74"/>
      <c r="AL9" s="74"/>
      <c r="AM9" s="74"/>
      <c r="AN9" s="10"/>
    </row>
    <row r="10" spans="1:43">
      <c r="B10" s="3" t="s">
        <v>3</v>
      </c>
      <c r="C10" s="14">
        <f>C8</f>
        <v>45992</v>
      </c>
      <c r="D10" s="14">
        <f t="shared" ref="D10:AG10" si="1">D8</f>
        <v>45993</v>
      </c>
      <c r="E10" s="14">
        <f t="shared" si="1"/>
        <v>45994</v>
      </c>
      <c r="F10" s="14">
        <f t="shared" si="1"/>
        <v>45995</v>
      </c>
      <c r="G10" s="14">
        <f t="shared" si="1"/>
        <v>45996</v>
      </c>
      <c r="H10" s="14">
        <f t="shared" si="1"/>
        <v>45997</v>
      </c>
      <c r="I10" s="14">
        <f t="shared" si="1"/>
        <v>45998</v>
      </c>
      <c r="J10" s="14">
        <f t="shared" si="1"/>
        <v>45999</v>
      </c>
      <c r="K10" s="14">
        <f t="shared" si="1"/>
        <v>46000</v>
      </c>
      <c r="L10" s="14">
        <f t="shared" si="1"/>
        <v>46001</v>
      </c>
      <c r="M10" s="14">
        <f t="shared" si="1"/>
        <v>46002</v>
      </c>
      <c r="N10" s="14">
        <f t="shared" si="1"/>
        <v>46003</v>
      </c>
      <c r="O10" s="14">
        <f t="shared" si="1"/>
        <v>46004</v>
      </c>
      <c r="P10" s="14">
        <f t="shared" si="1"/>
        <v>46005</v>
      </c>
      <c r="Q10" s="14">
        <f t="shared" si="1"/>
        <v>46006</v>
      </c>
      <c r="R10" s="14">
        <f t="shared" si="1"/>
        <v>46007</v>
      </c>
      <c r="S10" s="14">
        <f t="shared" si="1"/>
        <v>46008</v>
      </c>
      <c r="T10" s="14">
        <f t="shared" si="1"/>
        <v>46009</v>
      </c>
      <c r="U10" s="14">
        <f t="shared" si="1"/>
        <v>46010</v>
      </c>
      <c r="V10" s="14">
        <f t="shared" si="1"/>
        <v>46011</v>
      </c>
      <c r="W10" s="14">
        <f t="shared" si="1"/>
        <v>46012</v>
      </c>
      <c r="X10" s="14">
        <f t="shared" si="1"/>
        <v>46013</v>
      </c>
      <c r="Y10" s="14">
        <f t="shared" si="1"/>
        <v>46014</v>
      </c>
      <c r="Z10" s="14">
        <f t="shared" si="1"/>
        <v>46015</v>
      </c>
      <c r="AA10" s="14">
        <f t="shared" si="1"/>
        <v>46016</v>
      </c>
      <c r="AB10" s="14">
        <f t="shared" si="1"/>
        <v>46017</v>
      </c>
      <c r="AC10" s="14">
        <f t="shared" si="1"/>
        <v>46018</v>
      </c>
      <c r="AD10" s="14">
        <f t="shared" si="1"/>
        <v>46019</v>
      </c>
      <c r="AE10" s="14">
        <f t="shared" si="1"/>
        <v>46020</v>
      </c>
      <c r="AF10" s="14">
        <f t="shared" si="1"/>
        <v>46021</v>
      </c>
      <c r="AG10" s="14">
        <f t="shared" si="1"/>
        <v>46022</v>
      </c>
      <c r="AH10" s="53"/>
      <c r="AI10" s="52"/>
      <c r="AJ10" s="74"/>
      <c r="AK10" s="74"/>
      <c r="AL10" s="74"/>
      <c r="AM10" s="74"/>
    </row>
    <row r="11" spans="1:43" ht="27" customHeight="1">
      <c r="B11" s="52" t="s">
        <v>8</v>
      </c>
      <c r="C11" s="54"/>
      <c r="D11" s="54"/>
      <c r="E11" s="54"/>
      <c r="F11" s="54"/>
      <c r="G11" s="54"/>
      <c r="H11" s="54"/>
      <c r="I11" s="54"/>
      <c r="J11" s="56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62"/>
      <c r="Y11" s="54"/>
      <c r="Z11" s="54"/>
      <c r="AA11" s="54"/>
      <c r="AB11" s="54"/>
      <c r="AC11" s="54"/>
      <c r="AD11" s="54"/>
      <c r="AE11" s="54"/>
      <c r="AF11" s="54"/>
      <c r="AG11" s="57"/>
      <c r="AH11" s="53"/>
      <c r="AI11" s="52"/>
      <c r="AJ11" s="74"/>
      <c r="AK11" s="74"/>
      <c r="AL11" s="74"/>
      <c r="AM11" s="74"/>
    </row>
    <row r="12" spans="1:43" ht="27" customHeight="1">
      <c r="B12" s="53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63"/>
      <c r="Y12" s="55"/>
      <c r="Z12" s="55"/>
      <c r="AA12" s="55"/>
      <c r="AB12" s="55"/>
      <c r="AC12" s="55"/>
      <c r="AD12" s="55"/>
      <c r="AE12" s="55"/>
      <c r="AF12" s="55"/>
      <c r="AG12" s="57"/>
      <c r="AH12" s="53"/>
      <c r="AI12" s="52"/>
      <c r="AJ12" s="74"/>
      <c r="AK12" s="74"/>
      <c r="AL12" s="74"/>
      <c r="AM12" s="74"/>
    </row>
    <row r="13" spans="1:43" ht="27" customHeight="1">
      <c r="B13" s="53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63"/>
      <c r="Y13" s="55"/>
      <c r="Z13" s="55"/>
      <c r="AA13" s="55"/>
      <c r="AB13" s="55"/>
      <c r="AC13" s="55"/>
      <c r="AD13" s="55"/>
      <c r="AE13" s="55"/>
      <c r="AF13" s="55"/>
      <c r="AG13" s="57"/>
      <c r="AH13" s="53"/>
      <c r="AI13" s="52"/>
      <c r="AJ13" s="74"/>
      <c r="AK13" s="74"/>
      <c r="AL13" s="74"/>
      <c r="AM13" s="74"/>
    </row>
    <row r="14" spans="1:43">
      <c r="B14" s="3" t="s">
        <v>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>
        <f>COUNTIF(C14:AG14,"○")</f>
        <v>0</v>
      </c>
      <c r="AI14" s="13">
        <f>AK14-AJ14</f>
        <v>46022</v>
      </c>
      <c r="AJ14" s="3">
        <f>COUNTIF(B14:AF14,"×")</f>
        <v>0</v>
      </c>
      <c r="AK14" s="17">
        <f>MAX(AC8:AG8)</f>
        <v>46022</v>
      </c>
      <c r="AL14" s="3">
        <f>COUNTIF(C9:AG9,7)+COUNTIF(C9:AG9,1)</f>
        <v>8</v>
      </c>
      <c r="AM14" s="3" t="str">
        <f>IF(AH14&gt;=AL14,"○","×")</f>
        <v>×</v>
      </c>
    </row>
    <row r="15" spans="1:43" ht="27" customHeight="1"/>
    <row r="16" spans="1:43" ht="18.75" customHeight="1">
      <c r="B16" s="3" t="s">
        <v>1</v>
      </c>
      <c r="C16" s="59">
        <f>DATE($AD$4,$AE$4+1,1)</f>
        <v>46023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1"/>
      <c r="AH16" s="52" t="s">
        <v>10</v>
      </c>
      <c r="AI16" s="52" t="s">
        <v>16</v>
      </c>
      <c r="AJ16" s="74" t="s">
        <v>31</v>
      </c>
      <c r="AK16" s="74" t="s">
        <v>33</v>
      </c>
      <c r="AL16" s="74" t="s">
        <v>32</v>
      </c>
      <c r="AM16" s="74" t="s">
        <v>34</v>
      </c>
      <c r="AO16" s="16"/>
    </row>
    <row r="17" spans="2:41">
      <c r="B17" s="3" t="s">
        <v>2</v>
      </c>
      <c r="C17" s="13">
        <f>DATE($AD$4,$AE$4+1,1)</f>
        <v>46023</v>
      </c>
      <c r="D17" s="13">
        <f>DATE($AD$4,$AE$4+1,2)</f>
        <v>46024</v>
      </c>
      <c r="E17" s="13">
        <f>DATE($AD$4,$AE$4+1,3)</f>
        <v>46025</v>
      </c>
      <c r="F17" s="13">
        <f>DATE($AD$4,$AE$4+1,4)</f>
        <v>46026</v>
      </c>
      <c r="G17" s="13">
        <f>DATE($AD$4,$AE$4+1,5)</f>
        <v>46027</v>
      </c>
      <c r="H17" s="13">
        <f>DATE($AD$4,$AE$4+1,6)</f>
        <v>46028</v>
      </c>
      <c r="I17" s="13">
        <f>DATE($AD$4,$AE$4+1,7)</f>
        <v>46029</v>
      </c>
      <c r="J17" s="13">
        <f>DATE($AD$4,$AE$4+1,8)</f>
        <v>46030</v>
      </c>
      <c r="K17" s="13">
        <f>DATE($AD$4,$AE$4+1,9)</f>
        <v>46031</v>
      </c>
      <c r="L17" s="13">
        <f>DATE($AD$4,$AE$4+1,10)</f>
        <v>46032</v>
      </c>
      <c r="M17" s="13">
        <f>DATE($AD$4,$AE$4+1,11)</f>
        <v>46033</v>
      </c>
      <c r="N17" s="13">
        <f>DATE($AD$4,$AE$4+1,12)</f>
        <v>46034</v>
      </c>
      <c r="O17" s="13">
        <f>DATE($AD$4,$AE$4+1,13)</f>
        <v>46035</v>
      </c>
      <c r="P17" s="13">
        <f>DATE($AD$4,$AE$4+1,14)</f>
        <v>46036</v>
      </c>
      <c r="Q17" s="13">
        <f>DATE($AD$4,$AE$4+1,15)</f>
        <v>46037</v>
      </c>
      <c r="R17" s="13">
        <f>DATE($AD$4,$AE$4+1,16)</f>
        <v>46038</v>
      </c>
      <c r="S17" s="13">
        <f>DATE($AD$4,$AE$4+1,17)</f>
        <v>46039</v>
      </c>
      <c r="T17" s="13">
        <f>DATE($AD$4,$AE$4+1,18)</f>
        <v>46040</v>
      </c>
      <c r="U17" s="13">
        <f>DATE($AD$4,$AE$4+1,19)</f>
        <v>46041</v>
      </c>
      <c r="V17" s="13">
        <f>DATE($AD$4,$AE$4+1,20)</f>
        <v>46042</v>
      </c>
      <c r="W17" s="13">
        <f>DATE($AD$4,$AE$4+1,21)</f>
        <v>46043</v>
      </c>
      <c r="X17" s="13">
        <f>DATE($AD$4,$AE$4+1,22)</f>
        <v>46044</v>
      </c>
      <c r="Y17" s="13">
        <f>DATE($AD$4,$AE$4+1,23)</f>
        <v>46045</v>
      </c>
      <c r="Z17" s="13">
        <f>DATE($AD$4,$AE$4+1,24)</f>
        <v>46046</v>
      </c>
      <c r="AA17" s="13">
        <f>DATE($AD$4,$AE$4+1,25)</f>
        <v>46047</v>
      </c>
      <c r="AB17" s="13">
        <f>DATE($AD$4,$AE$4+1,26)</f>
        <v>46048</v>
      </c>
      <c r="AC17" s="13">
        <f>DATE($AD$4,$AE$4+1,27)</f>
        <v>46049</v>
      </c>
      <c r="AD17" s="13">
        <f>DATE($AD$4,$AE$4+1,28)</f>
        <v>46050</v>
      </c>
      <c r="AE17" s="13">
        <f>DATE($AD$4,$AE$4+1,29)</f>
        <v>46051</v>
      </c>
      <c r="AF17" s="13">
        <f>DATE($AD$4,$AE$4+1,30)</f>
        <v>46052</v>
      </c>
      <c r="AG17" s="13">
        <f>DATE($AD$4,$AE$4+1,31)</f>
        <v>46053</v>
      </c>
      <c r="AH17" s="53"/>
      <c r="AI17" s="52"/>
      <c r="AJ17" s="74"/>
      <c r="AK17" s="74"/>
      <c r="AL17" s="74"/>
      <c r="AM17" s="74"/>
    </row>
    <row r="18" spans="2:41" hidden="1">
      <c r="B18" s="3"/>
      <c r="C18" s="15">
        <f>WEEKDAY(C17)</f>
        <v>5</v>
      </c>
      <c r="D18" s="15">
        <f t="shared" ref="D18" si="2">WEEKDAY(D17)</f>
        <v>6</v>
      </c>
      <c r="E18" s="15">
        <f t="shared" ref="E18" si="3">WEEKDAY(E17)</f>
        <v>7</v>
      </c>
      <c r="F18" s="15">
        <f t="shared" ref="F18" si="4">WEEKDAY(F17)</f>
        <v>1</v>
      </c>
      <c r="G18" s="15">
        <f t="shared" ref="G18" si="5">WEEKDAY(G17)</f>
        <v>2</v>
      </c>
      <c r="H18" s="15">
        <f t="shared" ref="H18" si="6">WEEKDAY(H17)</f>
        <v>3</v>
      </c>
      <c r="I18" s="15">
        <f t="shared" ref="I18" si="7">WEEKDAY(I17)</f>
        <v>4</v>
      </c>
      <c r="J18" s="15">
        <f t="shared" ref="J18" si="8">WEEKDAY(J17)</f>
        <v>5</v>
      </c>
      <c r="K18" s="15">
        <f t="shared" ref="K18" si="9">WEEKDAY(K17)</f>
        <v>6</v>
      </c>
      <c r="L18" s="15">
        <f t="shared" ref="L18" si="10">WEEKDAY(L17)</f>
        <v>7</v>
      </c>
      <c r="M18" s="15">
        <f t="shared" ref="M18" si="11">WEEKDAY(M17)</f>
        <v>1</v>
      </c>
      <c r="N18" s="15">
        <f t="shared" ref="N18" si="12">WEEKDAY(N17)</f>
        <v>2</v>
      </c>
      <c r="O18" s="15">
        <f t="shared" ref="O18" si="13">WEEKDAY(O17)</f>
        <v>3</v>
      </c>
      <c r="P18" s="15">
        <f t="shared" ref="P18" si="14">WEEKDAY(P17)</f>
        <v>4</v>
      </c>
      <c r="Q18" s="15">
        <f t="shared" ref="Q18" si="15">WEEKDAY(Q17)</f>
        <v>5</v>
      </c>
      <c r="R18" s="15">
        <f t="shared" ref="R18" si="16">WEEKDAY(R17)</f>
        <v>6</v>
      </c>
      <c r="S18" s="15">
        <f t="shared" ref="S18" si="17">WEEKDAY(S17)</f>
        <v>7</v>
      </c>
      <c r="T18" s="15">
        <f t="shared" ref="T18" si="18">WEEKDAY(T17)</f>
        <v>1</v>
      </c>
      <c r="U18" s="15">
        <f t="shared" ref="U18" si="19">WEEKDAY(U17)</f>
        <v>2</v>
      </c>
      <c r="V18" s="15">
        <f t="shared" ref="V18" si="20">WEEKDAY(V17)</f>
        <v>3</v>
      </c>
      <c r="W18" s="15">
        <f t="shared" ref="W18" si="21">WEEKDAY(W17)</f>
        <v>4</v>
      </c>
      <c r="X18" s="15">
        <f t="shared" ref="X18" si="22">WEEKDAY(X17)</f>
        <v>5</v>
      </c>
      <c r="Y18" s="15">
        <f t="shared" ref="Y18" si="23">WEEKDAY(Y17)</f>
        <v>6</v>
      </c>
      <c r="Z18" s="15">
        <f t="shared" ref="Z18" si="24">WEEKDAY(Z17)</f>
        <v>7</v>
      </c>
      <c r="AA18" s="15">
        <f t="shared" ref="AA18" si="25">WEEKDAY(AA17)</f>
        <v>1</v>
      </c>
      <c r="AB18" s="15">
        <f t="shared" ref="AB18" si="26">WEEKDAY(AB17)</f>
        <v>2</v>
      </c>
      <c r="AC18" s="15">
        <f t="shared" ref="AC18" si="27">WEEKDAY(AC17)</f>
        <v>3</v>
      </c>
      <c r="AD18" s="15">
        <f t="shared" ref="AD18" si="28">WEEKDAY(AD17)</f>
        <v>4</v>
      </c>
      <c r="AE18" s="15">
        <f t="shared" ref="AE18" si="29">WEEKDAY(AE17)</f>
        <v>5</v>
      </c>
      <c r="AF18" s="15">
        <f t="shared" ref="AF18" si="30">WEEKDAY(AF17)</f>
        <v>6</v>
      </c>
      <c r="AG18" s="15">
        <f t="shared" ref="AG18" si="31">WEEKDAY(AG17)</f>
        <v>7</v>
      </c>
      <c r="AH18" s="53"/>
      <c r="AI18" s="52"/>
      <c r="AJ18" s="74"/>
      <c r="AK18" s="74"/>
      <c r="AL18" s="74"/>
      <c r="AM18" s="74"/>
      <c r="AN18" s="10"/>
    </row>
    <row r="19" spans="2:41">
      <c r="B19" s="3" t="s">
        <v>3</v>
      </c>
      <c r="C19" s="14">
        <f>C17</f>
        <v>46023</v>
      </c>
      <c r="D19" s="14">
        <f t="shared" ref="D19:AG19" si="32">D17</f>
        <v>46024</v>
      </c>
      <c r="E19" s="14">
        <f t="shared" si="32"/>
        <v>46025</v>
      </c>
      <c r="F19" s="14">
        <f t="shared" si="32"/>
        <v>46026</v>
      </c>
      <c r="G19" s="14">
        <f t="shared" si="32"/>
        <v>46027</v>
      </c>
      <c r="H19" s="14">
        <f t="shared" si="32"/>
        <v>46028</v>
      </c>
      <c r="I19" s="14">
        <f t="shared" si="32"/>
        <v>46029</v>
      </c>
      <c r="J19" s="14">
        <f t="shared" si="32"/>
        <v>46030</v>
      </c>
      <c r="K19" s="14">
        <f t="shared" si="32"/>
        <v>46031</v>
      </c>
      <c r="L19" s="14">
        <f t="shared" si="32"/>
        <v>46032</v>
      </c>
      <c r="M19" s="14">
        <f t="shared" si="32"/>
        <v>46033</v>
      </c>
      <c r="N19" s="14">
        <f t="shared" si="32"/>
        <v>46034</v>
      </c>
      <c r="O19" s="14">
        <f t="shared" si="32"/>
        <v>46035</v>
      </c>
      <c r="P19" s="14">
        <f t="shared" si="32"/>
        <v>46036</v>
      </c>
      <c r="Q19" s="14">
        <f t="shared" si="32"/>
        <v>46037</v>
      </c>
      <c r="R19" s="14">
        <f t="shared" si="32"/>
        <v>46038</v>
      </c>
      <c r="S19" s="14">
        <f t="shared" si="32"/>
        <v>46039</v>
      </c>
      <c r="T19" s="14">
        <f t="shared" si="32"/>
        <v>46040</v>
      </c>
      <c r="U19" s="14">
        <f t="shared" si="32"/>
        <v>46041</v>
      </c>
      <c r="V19" s="14">
        <f t="shared" si="32"/>
        <v>46042</v>
      </c>
      <c r="W19" s="14">
        <f t="shared" si="32"/>
        <v>46043</v>
      </c>
      <c r="X19" s="14">
        <f t="shared" si="32"/>
        <v>46044</v>
      </c>
      <c r="Y19" s="14">
        <f t="shared" si="32"/>
        <v>46045</v>
      </c>
      <c r="Z19" s="14">
        <f t="shared" si="32"/>
        <v>46046</v>
      </c>
      <c r="AA19" s="14">
        <f t="shared" si="32"/>
        <v>46047</v>
      </c>
      <c r="AB19" s="14">
        <f t="shared" si="32"/>
        <v>46048</v>
      </c>
      <c r="AC19" s="14">
        <f t="shared" si="32"/>
        <v>46049</v>
      </c>
      <c r="AD19" s="14">
        <f t="shared" si="32"/>
        <v>46050</v>
      </c>
      <c r="AE19" s="14">
        <f t="shared" si="32"/>
        <v>46051</v>
      </c>
      <c r="AF19" s="14">
        <f t="shared" si="32"/>
        <v>46052</v>
      </c>
      <c r="AG19" s="14">
        <f t="shared" si="32"/>
        <v>46053</v>
      </c>
      <c r="AH19" s="53"/>
      <c r="AI19" s="52"/>
      <c r="AJ19" s="74"/>
      <c r="AK19" s="74"/>
      <c r="AL19" s="74"/>
      <c r="AM19" s="74"/>
    </row>
    <row r="20" spans="2:41" ht="27" customHeight="1">
      <c r="B20" s="52" t="s">
        <v>8</v>
      </c>
      <c r="C20" s="54"/>
      <c r="D20" s="54"/>
      <c r="E20" s="56"/>
      <c r="F20" s="58"/>
      <c r="G20" s="54"/>
      <c r="H20" s="54"/>
      <c r="I20" s="54"/>
      <c r="J20" s="54"/>
      <c r="K20" s="54"/>
      <c r="L20" s="58"/>
      <c r="M20" s="58"/>
      <c r="N20" s="54"/>
      <c r="O20" s="54"/>
      <c r="P20" s="54"/>
      <c r="Q20" s="54"/>
      <c r="R20" s="54"/>
      <c r="S20" s="58"/>
      <c r="T20" s="58"/>
      <c r="U20" s="54"/>
      <c r="V20" s="54"/>
      <c r="W20" s="54"/>
      <c r="X20" s="54"/>
      <c r="Y20" s="62"/>
      <c r="Z20" s="58"/>
      <c r="AA20" s="58"/>
      <c r="AB20" s="54"/>
      <c r="AC20" s="54"/>
      <c r="AD20" s="54"/>
      <c r="AE20" s="54"/>
      <c r="AF20" s="54"/>
      <c r="AG20" s="57"/>
      <c r="AH20" s="53"/>
      <c r="AI20" s="52"/>
      <c r="AJ20" s="74"/>
      <c r="AK20" s="74"/>
      <c r="AL20" s="74"/>
      <c r="AM20" s="74"/>
    </row>
    <row r="21" spans="2:41" ht="27" customHeight="1">
      <c r="B21" s="53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63"/>
      <c r="Z21" s="55"/>
      <c r="AA21" s="55"/>
      <c r="AB21" s="55"/>
      <c r="AC21" s="55"/>
      <c r="AD21" s="55"/>
      <c r="AE21" s="55"/>
      <c r="AF21" s="55"/>
      <c r="AG21" s="57"/>
      <c r="AH21" s="53"/>
      <c r="AI21" s="52"/>
      <c r="AJ21" s="74"/>
      <c r="AK21" s="74"/>
      <c r="AL21" s="74"/>
      <c r="AM21" s="74"/>
    </row>
    <row r="22" spans="2:41" ht="27" customHeight="1">
      <c r="B22" s="53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63"/>
      <c r="Z22" s="55"/>
      <c r="AA22" s="55"/>
      <c r="AB22" s="55"/>
      <c r="AC22" s="55"/>
      <c r="AD22" s="55"/>
      <c r="AE22" s="55"/>
      <c r="AF22" s="55"/>
      <c r="AG22" s="57"/>
      <c r="AH22" s="53"/>
      <c r="AI22" s="52"/>
      <c r="AJ22" s="74"/>
      <c r="AK22" s="74"/>
      <c r="AL22" s="74"/>
      <c r="AM22" s="74"/>
    </row>
    <row r="23" spans="2:41">
      <c r="B23" s="3" t="s">
        <v>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>
        <f>COUNTIF(C23:AG23,"○")</f>
        <v>0</v>
      </c>
      <c r="AI23" s="13">
        <f>AK23-AJ23</f>
        <v>46053</v>
      </c>
      <c r="AJ23" s="3">
        <f>COUNTIF(B23:AF23,"×")</f>
        <v>0</v>
      </c>
      <c r="AK23" s="17">
        <f>MAX(AC17:AG17)</f>
        <v>46053</v>
      </c>
      <c r="AL23" s="3">
        <f>COUNTIF(C18:AG18,7)+COUNTIF(C18:AG18,1)</f>
        <v>9</v>
      </c>
      <c r="AM23" s="3" t="str">
        <f>IF(AH23&gt;=AL23,"○","×")</f>
        <v>×</v>
      </c>
    </row>
    <row r="24" spans="2:41" ht="27" customHeight="1"/>
    <row r="25" spans="2:41" ht="18.75" customHeight="1">
      <c r="B25" s="3" t="s">
        <v>1</v>
      </c>
      <c r="C25" s="59">
        <f>DATE($AD$4,$AE$4+2,1)</f>
        <v>46054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1"/>
      <c r="AH25" s="52" t="s">
        <v>10</v>
      </c>
      <c r="AI25" s="52" t="s">
        <v>16</v>
      </c>
      <c r="AJ25" s="74" t="s">
        <v>31</v>
      </c>
      <c r="AK25" s="74" t="s">
        <v>33</v>
      </c>
      <c r="AL25" s="74" t="s">
        <v>32</v>
      </c>
      <c r="AM25" s="74" t="s">
        <v>34</v>
      </c>
      <c r="AO25" s="16"/>
    </row>
    <row r="26" spans="2:41">
      <c r="B26" s="3" t="s">
        <v>2</v>
      </c>
      <c r="C26" s="13">
        <f>DATE($AD$4,$AE$4+2,1)</f>
        <v>46054</v>
      </c>
      <c r="D26" s="13">
        <f>DATE($AD$4,$AE$4+2,2)</f>
        <v>46055</v>
      </c>
      <c r="E26" s="13">
        <f>DATE($AD$4,$AE$4+2,3)</f>
        <v>46056</v>
      </c>
      <c r="F26" s="13">
        <f>DATE($AD$4,$AE$4+2,4)</f>
        <v>46057</v>
      </c>
      <c r="G26" s="13">
        <f>DATE($AD$4,$AE$4+2,5)</f>
        <v>46058</v>
      </c>
      <c r="H26" s="13">
        <f>DATE($AD$4,$AE$4+2,6)</f>
        <v>46059</v>
      </c>
      <c r="I26" s="13">
        <f>DATE($AD$4,$AE$4+2,7)</f>
        <v>46060</v>
      </c>
      <c r="J26" s="13">
        <f>DATE($AD$4,$AE$4+2,8)</f>
        <v>46061</v>
      </c>
      <c r="K26" s="13">
        <f>DATE($AD$4,$AE$4+2,9)</f>
        <v>46062</v>
      </c>
      <c r="L26" s="13">
        <f>DATE($AD$4,$AE$4+2,10)</f>
        <v>46063</v>
      </c>
      <c r="M26" s="13">
        <f>DATE($AD$4,$AE$4+2,11)</f>
        <v>46064</v>
      </c>
      <c r="N26" s="13">
        <f>DATE($AD$4,$AE$4+2,12)</f>
        <v>46065</v>
      </c>
      <c r="O26" s="13">
        <f>DATE($AD$4,$AE$4+2,13)</f>
        <v>46066</v>
      </c>
      <c r="P26" s="13">
        <f>DATE($AD$4,$AE$4+2,14)</f>
        <v>46067</v>
      </c>
      <c r="Q26" s="13">
        <f>DATE($AD$4,$AE$4+2,15)</f>
        <v>46068</v>
      </c>
      <c r="R26" s="13">
        <f>DATE($AD$4,$AE$4+2,16)</f>
        <v>46069</v>
      </c>
      <c r="S26" s="13">
        <f>DATE($AD$4,$AE$4+2,17)</f>
        <v>46070</v>
      </c>
      <c r="T26" s="13">
        <f>DATE($AD$4,$AE$4+2,18)</f>
        <v>46071</v>
      </c>
      <c r="U26" s="13">
        <f>DATE($AD$4,$AE$4+2,19)</f>
        <v>46072</v>
      </c>
      <c r="V26" s="13">
        <f>DATE($AD$4,$AE$4+2,20)</f>
        <v>46073</v>
      </c>
      <c r="W26" s="13">
        <f>DATE($AD$4,$AE$4+2,21)</f>
        <v>46074</v>
      </c>
      <c r="X26" s="13">
        <f>DATE($AD$4,$AE$4+2,22)</f>
        <v>46075</v>
      </c>
      <c r="Y26" s="13">
        <f>DATE($AD$4,$AE$4+2,23)</f>
        <v>46076</v>
      </c>
      <c r="Z26" s="13">
        <f>DATE($AD$4,$AE$4+2,24)</f>
        <v>46077</v>
      </c>
      <c r="AA26" s="13">
        <f>DATE($AD$4,$AE$4+2,25)</f>
        <v>46078</v>
      </c>
      <c r="AB26" s="13">
        <f>DATE($AD$4,$AE$4+2,26)</f>
        <v>46079</v>
      </c>
      <c r="AC26" s="13">
        <f>DATE($AD$4,$AE$4+2,27)</f>
        <v>46080</v>
      </c>
      <c r="AD26" s="13">
        <f>DATE($AD$4,$AE$4+2,28)</f>
        <v>46081</v>
      </c>
      <c r="AE26" s="13">
        <f>DATE($AD$4,$AE$4+2,29)</f>
        <v>46082</v>
      </c>
      <c r="AF26" s="13">
        <f>DATE($AD$4,$AE$4+2,30)</f>
        <v>46083</v>
      </c>
      <c r="AG26" s="13">
        <f>DATE($AD$4,$AE$4+2,31)</f>
        <v>46084</v>
      </c>
      <c r="AH26" s="53"/>
      <c r="AI26" s="52"/>
      <c r="AJ26" s="74"/>
      <c r="AK26" s="74"/>
      <c r="AL26" s="74"/>
      <c r="AM26" s="74"/>
    </row>
    <row r="27" spans="2:41" hidden="1">
      <c r="B27" s="3"/>
      <c r="C27" s="15">
        <f>WEEKDAY(C26)</f>
        <v>1</v>
      </c>
      <c r="D27" s="15">
        <f t="shared" ref="D27" si="33">WEEKDAY(D26)</f>
        <v>2</v>
      </c>
      <c r="E27" s="15">
        <f t="shared" ref="E27" si="34">WEEKDAY(E26)</f>
        <v>3</v>
      </c>
      <c r="F27" s="15">
        <f t="shared" ref="F27" si="35">WEEKDAY(F26)</f>
        <v>4</v>
      </c>
      <c r="G27" s="15">
        <f t="shared" ref="G27" si="36">WEEKDAY(G26)</f>
        <v>5</v>
      </c>
      <c r="H27" s="15">
        <f t="shared" ref="H27" si="37">WEEKDAY(H26)</f>
        <v>6</v>
      </c>
      <c r="I27" s="15">
        <f t="shared" ref="I27" si="38">WEEKDAY(I26)</f>
        <v>7</v>
      </c>
      <c r="J27" s="15">
        <f t="shared" ref="J27" si="39">WEEKDAY(J26)</f>
        <v>1</v>
      </c>
      <c r="K27" s="15">
        <f t="shared" ref="K27" si="40">WEEKDAY(K26)</f>
        <v>2</v>
      </c>
      <c r="L27" s="15">
        <f t="shared" ref="L27" si="41">WEEKDAY(L26)</f>
        <v>3</v>
      </c>
      <c r="M27" s="15">
        <f t="shared" ref="M27" si="42">WEEKDAY(M26)</f>
        <v>4</v>
      </c>
      <c r="N27" s="15">
        <f t="shared" ref="N27" si="43">WEEKDAY(N26)</f>
        <v>5</v>
      </c>
      <c r="O27" s="15">
        <f t="shared" ref="O27" si="44">WEEKDAY(O26)</f>
        <v>6</v>
      </c>
      <c r="P27" s="15">
        <f t="shared" ref="P27" si="45">WEEKDAY(P26)</f>
        <v>7</v>
      </c>
      <c r="Q27" s="15">
        <f t="shared" ref="Q27" si="46">WEEKDAY(Q26)</f>
        <v>1</v>
      </c>
      <c r="R27" s="15">
        <f t="shared" ref="R27" si="47">WEEKDAY(R26)</f>
        <v>2</v>
      </c>
      <c r="S27" s="15">
        <f t="shared" ref="S27" si="48">WEEKDAY(S26)</f>
        <v>3</v>
      </c>
      <c r="T27" s="15">
        <f t="shared" ref="T27" si="49">WEEKDAY(T26)</f>
        <v>4</v>
      </c>
      <c r="U27" s="15">
        <f t="shared" ref="U27" si="50">WEEKDAY(U26)</f>
        <v>5</v>
      </c>
      <c r="V27" s="15">
        <f t="shared" ref="V27" si="51">WEEKDAY(V26)</f>
        <v>6</v>
      </c>
      <c r="W27" s="15">
        <f t="shared" ref="W27" si="52">WEEKDAY(W26)</f>
        <v>7</v>
      </c>
      <c r="X27" s="15">
        <f t="shared" ref="X27" si="53">WEEKDAY(X26)</f>
        <v>1</v>
      </c>
      <c r="Y27" s="15">
        <f t="shared" ref="Y27" si="54">WEEKDAY(Y26)</f>
        <v>2</v>
      </c>
      <c r="Z27" s="15">
        <f t="shared" ref="Z27" si="55">WEEKDAY(Z26)</f>
        <v>3</v>
      </c>
      <c r="AA27" s="15">
        <f t="shared" ref="AA27" si="56">WEEKDAY(AA26)</f>
        <v>4</v>
      </c>
      <c r="AB27" s="15">
        <f t="shared" ref="AB27" si="57">WEEKDAY(AB26)</f>
        <v>5</v>
      </c>
      <c r="AC27" s="15">
        <f t="shared" ref="AC27" si="58">WEEKDAY(AC26)</f>
        <v>6</v>
      </c>
      <c r="AD27" s="15">
        <f t="shared" ref="AD27" si="59">WEEKDAY(AD26)</f>
        <v>7</v>
      </c>
      <c r="AE27" s="15">
        <f t="shared" ref="AE27" si="60">WEEKDAY(AE26)</f>
        <v>1</v>
      </c>
      <c r="AF27" s="15">
        <f t="shared" ref="AF27" si="61">WEEKDAY(AF26)</f>
        <v>2</v>
      </c>
      <c r="AG27" s="15">
        <f t="shared" ref="AG27" si="62">WEEKDAY(AG26)</f>
        <v>3</v>
      </c>
      <c r="AH27" s="53"/>
      <c r="AI27" s="52"/>
      <c r="AJ27" s="74"/>
      <c r="AK27" s="74"/>
      <c r="AL27" s="74"/>
      <c r="AM27" s="74"/>
      <c r="AN27" s="10"/>
    </row>
    <row r="28" spans="2:41">
      <c r="B28" s="3" t="s">
        <v>3</v>
      </c>
      <c r="C28" s="14">
        <f>C26</f>
        <v>46054</v>
      </c>
      <c r="D28" s="14">
        <f t="shared" ref="D28:AF28" si="63">D26</f>
        <v>46055</v>
      </c>
      <c r="E28" s="14">
        <f t="shared" si="63"/>
        <v>46056</v>
      </c>
      <c r="F28" s="14">
        <f t="shared" si="63"/>
        <v>46057</v>
      </c>
      <c r="G28" s="14">
        <f t="shared" si="63"/>
        <v>46058</v>
      </c>
      <c r="H28" s="14">
        <f t="shared" si="63"/>
        <v>46059</v>
      </c>
      <c r="I28" s="14">
        <f t="shared" si="63"/>
        <v>46060</v>
      </c>
      <c r="J28" s="14">
        <f t="shared" si="63"/>
        <v>46061</v>
      </c>
      <c r="K28" s="14">
        <f t="shared" si="63"/>
        <v>46062</v>
      </c>
      <c r="L28" s="14">
        <f t="shared" si="63"/>
        <v>46063</v>
      </c>
      <c r="M28" s="14">
        <f t="shared" si="63"/>
        <v>46064</v>
      </c>
      <c r="N28" s="14">
        <f t="shared" si="63"/>
        <v>46065</v>
      </c>
      <c r="O28" s="14">
        <f t="shared" si="63"/>
        <v>46066</v>
      </c>
      <c r="P28" s="14">
        <f t="shared" si="63"/>
        <v>46067</v>
      </c>
      <c r="Q28" s="14">
        <f t="shared" si="63"/>
        <v>46068</v>
      </c>
      <c r="R28" s="14">
        <f t="shared" si="63"/>
        <v>46069</v>
      </c>
      <c r="S28" s="14">
        <f t="shared" si="63"/>
        <v>46070</v>
      </c>
      <c r="T28" s="14">
        <f t="shared" si="63"/>
        <v>46071</v>
      </c>
      <c r="U28" s="14">
        <f t="shared" si="63"/>
        <v>46072</v>
      </c>
      <c r="V28" s="14">
        <f t="shared" si="63"/>
        <v>46073</v>
      </c>
      <c r="W28" s="14">
        <f t="shared" si="63"/>
        <v>46074</v>
      </c>
      <c r="X28" s="14">
        <f t="shared" si="63"/>
        <v>46075</v>
      </c>
      <c r="Y28" s="14">
        <f t="shared" si="63"/>
        <v>46076</v>
      </c>
      <c r="Z28" s="14">
        <f t="shared" si="63"/>
        <v>46077</v>
      </c>
      <c r="AA28" s="14">
        <f t="shared" si="63"/>
        <v>46078</v>
      </c>
      <c r="AB28" s="14">
        <f t="shared" si="63"/>
        <v>46079</v>
      </c>
      <c r="AC28" s="14">
        <f t="shared" si="63"/>
        <v>46080</v>
      </c>
      <c r="AD28" s="14">
        <f t="shared" si="63"/>
        <v>46081</v>
      </c>
      <c r="AE28" s="14">
        <f t="shared" si="63"/>
        <v>46082</v>
      </c>
      <c r="AF28" s="14">
        <f t="shared" si="63"/>
        <v>46083</v>
      </c>
      <c r="AG28" s="14">
        <f>AG26</f>
        <v>46084</v>
      </c>
      <c r="AH28" s="53"/>
      <c r="AI28" s="52"/>
      <c r="AJ28" s="74"/>
      <c r="AK28" s="74"/>
      <c r="AL28" s="74"/>
      <c r="AM28" s="74"/>
      <c r="AN28" s="10"/>
    </row>
    <row r="29" spans="2:41" ht="27" customHeight="1">
      <c r="B29" s="52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64"/>
      <c r="Z29" s="56"/>
      <c r="AA29" s="54"/>
      <c r="AB29" s="54"/>
      <c r="AC29" s="54"/>
      <c r="AD29" s="54"/>
      <c r="AE29" s="62"/>
      <c r="AF29" s="62"/>
      <c r="AG29" s="75"/>
      <c r="AH29" s="53"/>
      <c r="AI29" s="52"/>
      <c r="AJ29" s="74"/>
      <c r="AK29" s="74"/>
      <c r="AL29" s="74"/>
      <c r="AM29" s="74"/>
    </row>
    <row r="30" spans="2:41" ht="27" customHeight="1">
      <c r="B30" s="53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63"/>
      <c r="Z30" s="55"/>
      <c r="AA30" s="55"/>
      <c r="AB30" s="55"/>
      <c r="AC30" s="55"/>
      <c r="AD30" s="55"/>
      <c r="AE30" s="63"/>
      <c r="AF30" s="63"/>
      <c r="AG30" s="76"/>
      <c r="AH30" s="53"/>
      <c r="AI30" s="52"/>
      <c r="AJ30" s="74"/>
      <c r="AK30" s="74"/>
      <c r="AL30" s="74"/>
      <c r="AM30" s="74"/>
    </row>
    <row r="31" spans="2:41" ht="27" customHeight="1">
      <c r="B31" s="53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63"/>
      <c r="Z31" s="55"/>
      <c r="AA31" s="55"/>
      <c r="AB31" s="55"/>
      <c r="AC31" s="55"/>
      <c r="AD31" s="55"/>
      <c r="AE31" s="63"/>
      <c r="AF31" s="63"/>
      <c r="AG31" s="76"/>
      <c r="AH31" s="53"/>
      <c r="AI31" s="52"/>
      <c r="AJ31" s="74"/>
      <c r="AK31" s="74"/>
      <c r="AL31" s="74"/>
      <c r="AM31" s="74"/>
    </row>
    <row r="32" spans="2:41">
      <c r="B32" s="3" t="s">
        <v>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>
        <f>COUNTIF(C32:AG32,"○")</f>
        <v>0</v>
      </c>
      <c r="AI32" s="13">
        <f>AK32-AJ32</f>
        <v>46084</v>
      </c>
      <c r="AJ32" s="3">
        <f>COUNTIF(B32:AF32,"×")</f>
        <v>0</v>
      </c>
      <c r="AK32" s="17">
        <f>MAX(AC26:AG26)</f>
        <v>46084</v>
      </c>
      <c r="AL32" s="3">
        <f>COUNTIF(C27:AG27,7)+COUNTIF(C27:AG27,1)</f>
        <v>9</v>
      </c>
      <c r="AM32" s="3" t="str">
        <f>IF(AH32&gt;=AL32,"○","×")</f>
        <v>×</v>
      </c>
    </row>
    <row r="33" spans="2:41" ht="27" customHeight="1"/>
    <row r="34" spans="2:41" ht="18.75" customHeight="1">
      <c r="B34" s="3" t="s">
        <v>1</v>
      </c>
      <c r="C34" s="59">
        <f>DATE($AD$4,$AE$4+3,1)</f>
        <v>46082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1"/>
      <c r="AH34" s="52" t="s">
        <v>10</v>
      </c>
      <c r="AI34" s="52" t="s">
        <v>16</v>
      </c>
      <c r="AJ34" s="74" t="s">
        <v>31</v>
      </c>
      <c r="AK34" s="74" t="s">
        <v>33</v>
      </c>
      <c r="AL34" s="74" t="s">
        <v>32</v>
      </c>
      <c r="AM34" s="74" t="s">
        <v>34</v>
      </c>
      <c r="AO34" s="16"/>
    </row>
    <row r="35" spans="2:41">
      <c r="B35" s="3" t="s">
        <v>2</v>
      </c>
      <c r="C35" s="13">
        <f>DATE($AD$4,$AE$4+3,1)</f>
        <v>46082</v>
      </c>
      <c r="D35" s="13">
        <f>DATE($AD$4,$AE$4+3,2)</f>
        <v>46083</v>
      </c>
      <c r="E35" s="13">
        <f>DATE($AD$4,$AE$4+3,3)</f>
        <v>46084</v>
      </c>
      <c r="F35" s="13">
        <f>DATE($AD$4,$AE$4+3,4)</f>
        <v>46085</v>
      </c>
      <c r="G35" s="13">
        <f>DATE($AD$4,$AE$4+3,5)</f>
        <v>46086</v>
      </c>
      <c r="H35" s="13">
        <f>DATE($AD$4,$AE$4+3,6)</f>
        <v>46087</v>
      </c>
      <c r="I35" s="13">
        <f>DATE($AD$4,$AE$4+3,7)</f>
        <v>46088</v>
      </c>
      <c r="J35" s="13">
        <f>DATE($AD$4,$AE$4+3,8)</f>
        <v>46089</v>
      </c>
      <c r="K35" s="13">
        <f>DATE($AD$4,$AE$4+3,9)</f>
        <v>46090</v>
      </c>
      <c r="L35" s="13">
        <f>DATE($AD$4,$AE$4+3,10)</f>
        <v>46091</v>
      </c>
      <c r="M35" s="13">
        <f>DATE($AD$4,$AE$4+3,11)</f>
        <v>46092</v>
      </c>
      <c r="N35" s="13">
        <f>DATE($AD$4,$AE$4+3,12)</f>
        <v>46093</v>
      </c>
      <c r="O35" s="13">
        <f>DATE($AD$4,$AE$4+3,13)</f>
        <v>46094</v>
      </c>
      <c r="P35" s="13">
        <f>DATE($AD$4,$AE$4+3,14)</f>
        <v>46095</v>
      </c>
      <c r="Q35" s="13">
        <f>DATE($AD$4,$AE$4+3,15)</f>
        <v>46096</v>
      </c>
      <c r="R35" s="13">
        <f>DATE($AD$4,$AE$4+3,16)</f>
        <v>46097</v>
      </c>
      <c r="S35" s="13">
        <f>DATE($AD$4,$AE$4+3,17)</f>
        <v>46098</v>
      </c>
      <c r="T35" s="13">
        <f>DATE($AD$4,$AE$4+3,18)</f>
        <v>46099</v>
      </c>
      <c r="U35" s="13">
        <f>DATE($AD$4,$AE$4+3,19)</f>
        <v>46100</v>
      </c>
      <c r="V35" s="13">
        <f>DATE($AD$4,$AE$4+3,20)</f>
        <v>46101</v>
      </c>
      <c r="W35" s="13">
        <f>DATE($AD$4,$AE$4+3,21)</f>
        <v>46102</v>
      </c>
      <c r="X35" s="13">
        <f>DATE($AD$4,$AE$4+3,22)</f>
        <v>46103</v>
      </c>
      <c r="Y35" s="13">
        <f>DATE($AD$4,$AE$4+3,23)</f>
        <v>46104</v>
      </c>
      <c r="Z35" s="13">
        <f>DATE($AD$4,$AE$4+3,24)</f>
        <v>46105</v>
      </c>
      <c r="AA35" s="13">
        <f>DATE($AD$4,$AE$4+3,25)</f>
        <v>46106</v>
      </c>
      <c r="AB35" s="13">
        <f>DATE($AD$4,$AE$4+3,26)</f>
        <v>46107</v>
      </c>
      <c r="AC35" s="13">
        <f>DATE($AD$4,$AE$4+3,27)</f>
        <v>46108</v>
      </c>
      <c r="AD35" s="13">
        <f>DATE($AD$4,$AE$4+3,28)</f>
        <v>46109</v>
      </c>
      <c r="AE35" s="13">
        <f>DATE($AD$4,$AE$4+3,29)</f>
        <v>46110</v>
      </c>
      <c r="AF35" s="13">
        <f>DATE($AD$4,$AE$4+3,30)</f>
        <v>46111</v>
      </c>
      <c r="AG35" s="13">
        <f>DATE($AD$4,$AE$4+3,31)</f>
        <v>46112</v>
      </c>
      <c r="AH35" s="53"/>
      <c r="AI35" s="52"/>
      <c r="AJ35" s="74"/>
      <c r="AK35" s="74"/>
      <c r="AL35" s="74"/>
      <c r="AM35" s="74"/>
    </row>
    <row r="36" spans="2:41" hidden="1">
      <c r="B36" s="3"/>
      <c r="C36" s="15">
        <f>WEEKDAY(C35)</f>
        <v>1</v>
      </c>
      <c r="D36" s="15">
        <f t="shared" ref="D36" si="64">WEEKDAY(D35)</f>
        <v>2</v>
      </c>
      <c r="E36" s="15">
        <f t="shared" ref="E36" si="65">WEEKDAY(E35)</f>
        <v>3</v>
      </c>
      <c r="F36" s="15">
        <f t="shared" ref="F36" si="66">WEEKDAY(F35)</f>
        <v>4</v>
      </c>
      <c r="G36" s="15">
        <f t="shared" ref="G36" si="67">WEEKDAY(G35)</f>
        <v>5</v>
      </c>
      <c r="H36" s="15">
        <f t="shared" ref="H36" si="68">WEEKDAY(H35)</f>
        <v>6</v>
      </c>
      <c r="I36" s="15">
        <f t="shared" ref="I36" si="69">WEEKDAY(I35)</f>
        <v>7</v>
      </c>
      <c r="J36" s="15">
        <f t="shared" ref="J36" si="70">WEEKDAY(J35)</f>
        <v>1</v>
      </c>
      <c r="K36" s="15">
        <f t="shared" ref="K36" si="71">WEEKDAY(K35)</f>
        <v>2</v>
      </c>
      <c r="L36" s="15">
        <f t="shared" ref="L36" si="72">WEEKDAY(L35)</f>
        <v>3</v>
      </c>
      <c r="M36" s="15">
        <f t="shared" ref="M36" si="73">WEEKDAY(M35)</f>
        <v>4</v>
      </c>
      <c r="N36" s="15">
        <f t="shared" ref="N36" si="74">WEEKDAY(N35)</f>
        <v>5</v>
      </c>
      <c r="O36" s="15">
        <f t="shared" ref="O36" si="75">WEEKDAY(O35)</f>
        <v>6</v>
      </c>
      <c r="P36" s="15">
        <f t="shared" ref="P36" si="76">WEEKDAY(P35)</f>
        <v>7</v>
      </c>
      <c r="Q36" s="15">
        <f t="shared" ref="Q36" si="77">WEEKDAY(Q35)</f>
        <v>1</v>
      </c>
      <c r="R36" s="15">
        <f t="shared" ref="R36" si="78">WEEKDAY(R35)</f>
        <v>2</v>
      </c>
      <c r="S36" s="15">
        <f t="shared" ref="S36" si="79">WEEKDAY(S35)</f>
        <v>3</v>
      </c>
      <c r="T36" s="15">
        <f t="shared" ref="T36" si="80">WEEKDAY(T35)</f>
        <v>4</v>
      </c>
      <c r="U36" s="15">
        <f t="shared" ref="U36" si="81">WEEKDAY(U35)</f>
        <v>5</v>
      </c>
      <c r="V36" s="15">
        <f t="shared" ref="V36" si="82">WEEKDAY(V35)</f>
        <v>6</v>
      </c>
      <c r="W36" s="15">
        <f t="shared" ref="W36" si="83">WEEKDAY(W35)</f>
        <v>7</v>
      </c>
      <c r="X36" s="15">
        <f t="shared" ref="X36" si="84">WEEKDAY(X35)</f>
        <v>1</v>
      </c>
      <c r="Y36" s="15">
        <f t="shared" ref="Y36" si="85">WEEKDAY(Y35)</f>
        <v>2</v>
      </c>
      <c r="Z36" s="15">
        <f t="shared" ref="Z36" si="86">WEEKDAY(Z35)</f>
        <v>3</v>
      </c>
      <c r="AA36" s="15">
        <f t="shared" ref="AA36" si="87">WEEKDAY(AA35)</f>
        <v>4</v>
      </c>
      <c r="AB36" s="15">
        <f t="shared" ref="AB36" si="88">WEEKDAY(AB35)</f>
        <v>5</v>
      </c>
      <c r="AC36" s="15">
        <f t="shared" ref="AC36" si="89">WEEKDAY(AC35)</f>
        <v>6</v>
      </c>
      <c r="AD36" s="15">
        <f t="shared" ref="AD36" si="90">WEEKDAY(AD35)</f>
        <v>7</v>
      </c>
      <c r="AE36" s="15">
        <f t="shared" ref="AE36" si="91">WEEKDAY(AE35)</f>
        <v>1</v>
      </c>
      <c r="AF36" s="15">
        <f t="shared" ref="AF36" si="92">WEEKDAY(AF35)</f>
        <v>2</v>
      </c>
      <c r="AG36" s="15">
        <f t="shared" ref="AG36" si="93">WEEKDAY(AG35)</f>
        <v>3</v>
      </c>
      <c r="AH36" s="53"/>
      <c r="AI36" s="52"/>
      <c r="AJ36" s="74"/>
      <c r="AK36" s="74"/>
      <c r="AL36" s="74"/>
      <c r="AM36" s="74"/>
      <c r="AN36" s="10"/>
    </row>
    <row r="37" spans="2:41">
      <c r="B37" s="3" t="s">
        <v>3</v>
      </c>
      <c r="C37" s="14">
        <f>C35</f>
        <v>46082</v>
      </c>
      <c r="D37" s="14">
        <f t="shared" ref="D37:AG37" si="94">D35</f>
        <v>46083</v>
      </c>
      <c r="E37" s="14">
        <f t="shared" si="94"/>
        <v>46084</v>
      </c>
      <c r="F37" s="14">
        <f t="shared" si="94"/>
        <v>46085</v>
      </c>
      <c r="G37" s="14">
        <f t="shared" si="94"/>
        <v>46086</v>
      </c>
      <c r="H37" s="14">
        <f t="shared" si="94"/>
        <v>46087</v>
      </c>
      <c r="I37" s="14">
        <f t="shared" si="94"/>
        <v>46088</v>
      </c>
      <c r="J37" s="14">
        <f t="shared" si="94"/>
        <v>46089</v>
      </c>
      <c r="K37" s="14">
        <f t="shared" si="94"/>
        <v>46090</v>
      </c>
      <c r="L37" s="14">
        <f t="shared" si="94"/>
        <v>46091</v>
      </c>
      <c r="M37" s="14">
        <f t="shared" si="94"/>
        <v>46092</v>
      </c>
      <c r="N37" s="14">
        <f t="shared" si="94"/>
        <v>46093</v>
      </c>
      <c r="O37" s="14">
        <f t="shared" si="94"/>
        <v>46094</v>
      </c>
      <c r="P37" s="14">
        <f t="shared" si="94"/>
        <v>46095</v>
      </c>
      <c r="Q37" s="14">
        <f t="shared" si="94"/>
        <v>46096</v>
      </c>
      <c r="R37" s="14">
        <f t="shared" si="94"/>
        <v>46097</v>
      </c>
      <c r="S37" s="14">
        <f t="shared" si="94"/>
        <v>46098</v>
      </c>
      <c r="T37" s="14">
        <f t="shared" si="94"/>
        <v>46099</v>
      </c>
      <c r="U37" s="14">
        <f t="shared" si="94"/>
        <v>46100</v>
      </c>
      <c r="V37" s="14">
        <f t="shared" si="94"/>
        <v>46101</v>
      </c>
      <c r="W37" s="14">
        <f t="shared" si="94"/>
        <v>46102</v>
      </c>
      <c r="X37" s="14">
        <f t="shared" si="94"/>
        <v>46103</v>
      </c>
      <c r="Y37" s="14">
        <f t="shared" si="94"/>
        <v>46104</v>
      </c>
      <c r="Z37" s="14">
        <f t="shared" si="94"/>
        <v>46105</v>
      </c>
      <c r="AA37" s="14">
        <f t="shared" si="94"/>
        <v>46106</v>
      </c>
      <c r="AB37" s="14">
        <f t="shared" si="94"/>
        <v>46107</v>
      </c>
      <c r="AC37" s="14">
        <f t="shared" si="94"/>
        <v>46108</v>
      </c>
      <c r="AD37" s="14">
        <f t="shared" si="94"/>
        <v>46109</v>
      </c>
      <c r="AE37" s="14">
        <f t="shared" si="94"/>
        <v>46110</v>
      </c>
      <c r="AF37" s="14">
        <f t="shared" si="94"/>
        <v>46111</v>
      </c>
      <c r="AG37" s="14">
        <f t="shared" si="94"/>
        <v>46112</v>
      </c>
      <c r="AH37" s="53"/>
      <c r="AI37" s="52"/>
      <c r="AJ37" s="74"/>
      <c r="AK37" s="74"/>
      <c r="AL37" s="74"/>
      <c r="AM37" s="74"/>
      <c r="AN37" s="10"/>
    </row>
    <row r="38" spans="2:41" ht="27" customHeight="1">
      <c r="B38" s="52" t="s">
        <v>8</v>
      </c>
      <c r="C38" s="64"/>
      <c r="D38" s="62"/>
      <c r="E38" s="62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5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7"/>
      <c r="AH38" s="53"/>
      <c r="AI38" s="52"/>
      <c r="AJ38" s="74"/>
      <c r="AK38" s="74"/>
      <c r="AL38" s="74"/>
      <c r="AM38" s="74"/>
    </row>
    <row r="39" spans="2:41" ht="27" customHeight="1">
      <c r="B39" s="53"/>
      <c r="C39" s="63"/>
      <c r="D39" s="63"/>
      <c r="E39" s="63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7"/>
      <c r="AH39" s="53"/>
      <c r="AI39" s="52"/>
      <c r="AJ39" s="74"/>
      <c r="AK39" s="74"/>
      <c r="AL39" s="74"/>
      <c r="AM39" s="74"/>
    </row>
    <row r="40" spans="2:41" ht="27" customHeight="1">
      <c r="B40" s="53"/>
      <c r="C40" s="63"/>
      <c r="D40" s="63"/>
      <c r="E40" s="63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7"/>
      <c r="AH40" s="53"/>
      <c r="AI40" s="52"/>
      <c r="AJ40" s="74"/>
      <c r="AK40" s="74"/>
      <c r="AL40" s="74"/>
      <c r="AM40" s="74"/>
    </row>
    <row r="41" spans="2:41">
      <c r="B41" s="3" t="s">
        <v>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>
        <f>COUNTIF(C41:AG41,"○")</f>
        <v>0</v>
      </c>
      <c r="AI41" s="13">
        <f>AK41-AJ41</f>
        <v>46112</v>
      </c>
      <c r="AJ41" s="3">
        <f>COUNTIF(B41:AF41,"×")</f>
        <v>0</v>
      </c>
      <c r="AK41" s="17">
        <f>MAX(AC35:AG35)</f>
        <v>46112</v>
      </c>
      <c r="AL41" s="3">
        <f>COUNTIF(C36:AG36,7)+COUNTIF(C36:AG36,1)</f>
        <v>9</v>
      </c>
      <c r="AM41" s="3" t="str">
        <f>IF(AH41&gt;=AL41,"○","×")</f>
        <v>×</v>
      </c>
    </row>
    <row r="42" spans="2:41" ht="27" customHeight="1"/>
    <row r="43" spans="2:41" ht="18.75" customHeight="1">
      <c r="B43" s="3" t="s">
        <v>1</v>
      </c>
      <c r="C43" s="59">
        <f>DATE($AD$4,$AE$4+4,1)</f>
        <v>46113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1"/>
      <c r="AH43" s="52" t="s">
        <v>10</v>
      </c>
      <c r="AI43" s="52" t="s">
        <v>16</v>
      </c>
      <c r="AJ43" s="74" t="s">
        <v>31</v>
      </c>
      <c r="AK43" s="74" t="s">
        <v>33</v>
      </c>
      <c r="AL43" s="74" t="s">
        <v>32</v>
      </c>
      <c r="AM43" s="74" t="s">
        <v>34</v>
      </c>
      <c r="AO43" s="16"/>
    </row>
    <row r="44" spans="2:41">
      <c r="B44" s="3" t="s">
        <v>2</v>
      </c>
      <c r="C44" s="13">
        <f>DATE($AD$4,$AE$4+4,1)</f>
        <v>46113</v>
      </c>
      <c r="D44" s="13">
        <f>DATE($AD$4,$AE$4+4,2)</f>
        <v>46114</v>
      </c>
      <c r="E44" s="13">
        <f>DATE($AD$4,$AE$4+4,3)</f>
        <v>46115</v>
      </c>
      <c r="F44" s="13">
        <f>DATE($AD$4,$AE$4+4,4)</f>
        <v>46116</v>
      </c>
      <c r="G44" s="13">
        <f>DATE($AD$4,$AE$4+4,5)</f>
        <v>46117</v>
      </c>
      <c r="H44" s="13">
        <f>DATE($AD$4,$AE$4+4,6)</f>
        <v>46118</v>
      </c>
      <c r="I44" s="13">
        <f>DATE($AD$4,$AE$4+4,7)</f>
        <v>46119</v>
      </c>
      <c r="J44" s="13">
        <f>DATE($AD$4,$AE$4+4,8)</f>
        <v>46120</v>
      </c>
      <c r="K44" s="13">
        <f>DATE($AD$4,$AE$4+4,9)</f>
        <v>46121</v>
      </c>
      <c r="L44" s="13">
        <f>DATE($AD$4,$AE$4+4,10)</f>
        <v>46122</v>
      </c>
      <c r="M44" s="13">
        <f>DATE($AD$4,$AE$4+4,11)</f>
        <v>46123</v>
      </c>
      <c r="N44" s="13">
        <f>DATE($AD$4,$AE$4+4,12)</f>
        <v>46124</v>
      </c>
      <c r="O44" s="13">
        <f>DATE($AD$4,$AE$4+4,13)</f>
        <v>46125</v>
      </c>
      <c r="P44" s="13">
        <f>DATE($AD$4,$AE$4+4,14)</f>
        <v>46126</v>
      </c>
      <c r="Q44" s="13">
        <f>DATE($AD$4,$AE$4+4,15)</f>
        <v>46127</v>
      </c>
      <c r="R44" s="13">
        <f>DATE($AD$4,$AE$4+4,16)</f>
        <v>46128</v>
      </c>
      <c r="S44" s="13">
        <f>DATE($AD$4,$AE$4+4,17)</f>
        <v>46129</v>
      </c>
      <c r="T44" s="13">
        <f>DATE($AD$4,$AE$4+4,18)</f>
        <v>46130</v>
      </c>
      <c r="U44" s="13">
        <f>DATE($AD$4,$AE$4+4,19)</f>
        <v>46131</v>
      </c>
      <c r="V44" s="13">
        <f>DATE($AD$4,$AE$4+4,20)</f>
        <v>46132</v>
      </c>
      <c r="W44" s="13">
        <f>DATE($AD$4,$AE$4+4,21)</f>
        <v>46133</v>
      </c>
      <c r="X44" s="13">
        <f>DATE($AD$4,$AE$4+4,22)</f>
        <v>46134</v>
      </c>
      <c r="Y44" s="13">
        <f>DATE($AD$4,$AE$4+4,23)</f>
        <v>46135</v>
      </c>
      <c r="Z44" s="13">
        <f>DATE($AD$4,$AE$4+4,24)</f>
        <v>46136</v>
      </c>
      <c r="AA44" s="13">
        <f>DATE($AD$4,$AE$4+4,25)</f>
        <v>46137</v>
      </c>
      <c r="AB44" s="13">
        <f>DATE($AD$4,$AE$4+4,26)</f>
        <v>46138</v>
      </c>
      <c r="AC44" s="13">
        <f>DATE($AD$4,$AE$4+4,27)</f>
        <v>46139</v>
      </c>
      <c r="AD44" s="13">
        <f>DATE($AD$4,$AE$4+4,28)</f>
        <v>46140</v>
      </c>
      <c r="AE44" s="13">
        <f>DATE($AD$4,$AE$4+4,29)</f>
        <v>46141</v>
      </c>
      <c r="AF44" s="13">
        <f>DATE($AD$4,$AE$4+4,30)</f>
        <v>46142</v>
      </c>
      <c r="AG44" s="13">
        <f>DATE($AD$4,$AE$4+4,31)</f>
        <v>46143</v>
      </c>
      <c r="AH44" s="53"/>
      <c r="AI44" s="52"/>
      <c r="AJ44" s="74"/>
      <c r="AK44" s="74"/>
      <c r="AL44" s="74"/>
      <c r="AM44" s="74"/>
    </row>
    <row r="45" spans="2:41" hidden="1">
      <c r="B45" s="3"/>
      <c r="C45" s="15">
        <f>WEEKDAY(C44)</f>
        <v>4</v>
      </c>
      <c r="D45" s="15">
        <f t="shared" ref="D45" si="95">WEEKDAY(D44)</f>
        <v>5</v>
      </c>
      <c r="E45" s="15">
        <f t="shared" ref="E45" si="96">WEEKDAY(E44)</f>
        <v>6</v>
      </c>
      <c r="F45" s="15">
        <f t="shared" ref="F45" si="97">WEEKDAY(F44)</f>
        <v>7</v>
      </c>
      <c r="G45" s="15">
        <f t="shared" ref="G45" si="98">WEEKDAY(G44)</f>
        <v>1</v>
      </c>
      <c r="H45" s="15">
        <f t="shared" ref="H45" si="99">WEEKDAY(H44)</f>
        <v>2</v>
      </c>
      <c r="I45" s="15">
        <f t="shared" ref="I45" si="100">WEEKDAY(I44)</f>
        <v>3</v>
      </c>
      <c r="J45" s="15">
        <f t="shared" ref="J45" si="101">WEEKDAY(J44)</f>
        <v>4</v>
      </c>
      <c r="K45" s="15">
        <f t="shared" ref="K45" si="102">WEEKDAY(K44)</f>
        <v>5</v>
      </c>
      <c r="L45" s="15">
        <f t="shared" ref="L45" si="103">WEEKDAY(L44)</f>
        <v>6</v>
      </c>
      <c r="M45" s="15">
        <f t="shared" ref="M45" si="104">WEEKDAY(M44)</f>
        <v>7</v>
      </c>
      <c r="N45" s="15">
        <f t="shared" ref="N45" si="105">WEEKDAY(N44)</f>
        <v>1</v>
      </c>
      <c r="O45" s="15">
        <f t="shared" ref="O45" si="106">WEEKDAY(O44)</f>
        <v>2</v>
      </c>
      <c r="P45" s="15">
        <f t="shared" ref="P45" si="107">WEEKDAY(P44)</f>
        <v>3</v>
      </c>
      <c r="Q45" s="15">
        <f t="shared" ref="Q45" si="108">WEEKDAY(Q44)</f>
        <v>4</v>
      </c>
      <c r="R45" s="15">
        <f t="shared" ref="R45" si="109">WEEKDAY(R44)</f>
        <v>5</v>
      </c>
      <c r="S45" s="15">
        <f t="shared" ref="S45" si="110">WEEKDAY(S44)</f>
        <v>6</v>
      </c>
      <c r="T45" s="15">
        <f t="shared" ref="T45" si="111">WEEKDAY(T44)</f>
        <v>7</v>
      </c>
      <c r="U45" s="15">
        <f t="shared" ref="U45" si="112">WEEKDAY(U44)</f>
        <v>1</v>
      </c>
      <c r="V45" s="15">
        <f t="shared" ref="V45" si="113">WEEKDAY(V44)</f>
        <v>2</v>
      </c>
      <c r="W45" s="15">
        <f t="shared" ref="W45" si="114">WEEKDAY(W44)</f>
        <v>3</v>
      </c>
      <c r="X45" s="15">
        <f t="shared" ref="X45" si="115">WEEKDAY(X44)</f>
        <v>4</v>
      </c>
      <c r="Y45" s="15">
        <f t="shared" ref="Y45" si="116">WEEKDAY(Y44)</f>
        <v>5</v>
      </c>
      <c r="Z45" s="15">
        <f t="shared" ref="Z45" si="117">WEEKDAY(Z44)</f>
        <v>6</v>
      </c>
      <c r="AA45" s="15">
        <f t="shared" ref="AA45" si="118">WEEKDAY(AA44)</f>
        <v>7</v>
      </c>
      <c r="AB45" s="15">
        <f t="shared" ref="AB45" si="119">WEEKDAY(AB44)</f>
        <v>1</v>
      </c>
      <c r="AC45" s="15">
        <f t="shared" ref="AC45" si="120">WEEKDAY(AC44)</f>
        <v>2</v>
      </c>
      <c r="AD45" s="15">
        <f t="shared" ref="AD45" si="121">WEEKDAY(AD44)</f>
        <v>3</v>
      </c>
      <c r="AE45" s="15">
        <f t="shared" ref="AE45" si="122">WEEKDAY(AE44)</f>
        <v>4</v>
      </c>
      <c r="AF45" s="15">
        <f t="shared" ref="AF45" si="123">WEEKDAY(AF44)</f>
        <v>5</v>
      </c>
      <c r="AG45" s="15">
        <f t="shared" ref="AG45" si="124">WEEKDAY(AG44)</f>
        <v>6</v>
      </c>
      <c r="AH45" s="53"/>
      <c r="AI45" s="52"/>
      <c r="AJ45" s="74"/>
      <c r="AK45" s="74"/>
      <c r="AL45" s="74"/>
      <c r="AM45" s="74"/>
      <c r="AN45" s="10"/>
    </row>
    <row r="46" spans="2:41">
      <c r="B46" s="3" t="s">
        <v>3</v>
      </c>
      <c r="C46" s="14">
        <f>C44</f>
        <v>46113</v>
      </c>
      <c r="D46" s="14">
        <f t="shared" ref="D46:AG46" si="125">D44</f>
        <v>46114</v>
      </c>
      <c r="E46" s="14">
        <f t="shared" si="125"/>
        <v>46115</v>
      </c>
      <c r="F46" s="14">
        <f t="shared" si="125"/>
        <v>46116</v>
      </c>
      <c r="G46" s="14">
        <f t="shared" si="125"/>
        <v>46117</v>
      </c>
      <c r="H46" s="14">
        <f t="shared" si="125"/>
        <v>46118</v>
      </c>
      <c r="I46" s="14">
        <f t="shared" si="125"/>
        <v>46119</v>
      </c>
      <c r="J46" s="14">
        <f t="shared" si="125"/>
        <v>46120</v>
      </c>
      <c r="K46" s="14">
        <f t="shared" si="125"/>
        <v>46121</v>
      </c>
      <c r="L46" s="14">
        <f t="shared" si="125"/>
        <v>46122</v>
      </c>
      <c r="M46" s="14">
        <f t="shared" si="125"/>
        <v>46123</v>
      </c>
      <c r="N46" s="14">
        <f t="shared" si="125"/>
        <v>46124</v>
      </c>
      <c r="O46" s="14">
        <f t="shared" si="125"/>
        <v>46125</v>
      </c>
      <c r="P46" s="14">
        <f t="shared" si="125"/>
        <v>46126</v>
      </c>
      <c r="Q46" s="14">
        <f t="shared" si="125"/>
        <v>46127</v>
      </c>
      <c r="R46" s="14">
        <f t="shared" si="125"/>
        <v>46128</v>
      </c>
      <c r="S46" s="14">
        <f t="shared" si="125"/>
        <v>46129</v>
      </c>
      <c r="T46" s="14">
        <f t="shared" si="125"/>
        <v>46130</v>
      </c>
      <c r="U46" s="14">
        <f t="shared" si="125"/>
        <v>46131</v>
      </c>
      <c r="V46" s="14">
        <f t="shared" si="125"/>
        <v>46132</v>
      </c>
      <c r="W46" s="14">
        <f t="shared" si="125"/>
        <v>46133</v>
      </c>
      <c r="X46" s="14">
        <f t="shared" si="125"/>
        <v>46134</v>
      </c>
      <c r="Y46" s="14">
        <f t="shared" si="125"/>
        <v>46135</v>
      </c>
      <c r="Z46" s="14">
        <f t="shared" si="125"/>
        <v>46136</v>
      </c>
      <c r="AA46" s="14">
        <f t="shared" si="125"/>
        <v>46137</v>
      </c>
      <c r="AB46" s="14">
        <f t="shared" si="125"/>
        <v>46138</v>
      </c>
      <c r="AC46" s="14">
        <f t="shared" si="125"/>
        <v>46139</v>
      </c>
      <c r="AD46" s="14">
        <f t="shared" si="125"/>
        <v>46140</v>
      </c>
      <c r="AE46" s="14">
        <f t="shared" si="125"/>
        <v>46141</v>
      </c>
      <c r="AF46" s="14">
        <f t="shared" si="125"/>
        <v>46142</v>
      </c>
      <c r="AG46" s="14">
        <f t="shared" si="125"/>
        <v>46143</v>
      </c>
      <c r="AH46" s="53"/>
      <c r="AI46" s="52"/>
      <c r="AJ46" s="74"/>
      <c r="AK46" s="74"/>
      <c r="AL46" s="74"/>
      <c r="AM46" s="74"/>
      <c r="AN46" s="10"/>
    </row>
    <row r="47" spans="2:41" ht="27" customHeight="1">
      <c r="B47" s="52" t="s">
        <v>8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6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7"/>
      <c r="AH47" s="53"/>
      <c r="AI47" s="52"/>
      <c r="AJ47" s="74"/>
      <c r="AK47" s="74"/>
      <c r="AL47" s="74"/>
      <c r="AM47" s="74"/>
    </row>
    <row r="48" spans="2:41" ht="27" customHeight="1">
      <c r="B48" s="53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63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7"/>
      <c r="AH48" s="53"/>
      <c r="AI48" s="52"/>
      <c r="AJ48" s="74"/>
      <c r="AK48" s="74"/>
      <c r="AL48" s="74"/>
      <c r="AM48" s="74"/>
    </row>
    <row r="49" spans="2:41" ht="27" customHeight="1">
      <c r="B49" s="53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63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7"/>
      <c r="AH49" s="53"/>
      <c r="AI49" s="52"/>
      <c r="AJ49" s="74"/>
      <c r="AK49" s="74"/>
      <c r="AL49" s="74"/>
      <c r="AM49" s="74"/>
    </row>
    <row r="50" spans="2:41">
      <c r="B50" s="3" t="s">
        <v>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>
        <f>COUNTIF(C50:AG50,"○")</f>
        <v>0</v>
      </c>
      <c r="AI50" s="13">
        <f>AK50-AJ50</f>
        <v>46143</v>
      </c>
      <c r="AJ50" s="3">
        <f>COUNTIF(B50:AF50,"×")</f>
        <v>0</v>
      </c>
      <c r="AK50" s="17">
        <f>MAX(AC44:AG44)</f>
        <v>46143</v>
      </c>
      <c r="AL50" s="3">
        <f>COUNTIF(C45:AG45,7)+COUNTIF(C45:AG45,1)</f>
        <v>8</v>
      </c>
      <c r="AM50" s="3" t="str">
        <f>IF(AH50&gt;=AL50,"○","×")</f>
        <v>×</v>
      </c>
      <c r="AN50" s="16"/>
    </row>
    <row r="51" spans="2:41" ht="27" customHeight="1"/>
    <row r="52" spans="2:41" ht="18.75" customHeight="1">
      <c r="B52" s="3" t="s">
        <v>1</v>
      </c>
      <c r="C52" s="59">
        <f>DATE($AD$4,$AE$4+5,1)</f>
        <v>46143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1"/>
      <c r="AH52" s="52" t="s">
        <v>10</v>
      </c>
      <c r="AI52" s="52" t="s">
        <v>16</v>
      </c>
      <c r="AJ52" s="74" t="s">
        <v>31</v>
      </c>
      <c r="AK52" s="74" t="s">
        <v>33</v>
      </c>
      <c r="AL52" s="74" t="s">
        <v>32</v>
      </c>
      <c r="AM52" s="74" t="s">
        <v>34</v>
      </c>
      <c r="AO52" s="16"/>
    </row>
    <row r="53" spans="2:41">
      <c r="B53" s="3" t="s">
        <v>2</v>
      </c>
      <c r="C53" s="13">
        <f>DATE($AD$4,$AE$4+5,1)</f>
        <v>46143</v>
      </c>
      <c r="D53" s="13">
        <f>DATE($AD$4,$AE$4+5,2)</f>
        <v>46144</v>
      </c>
      <c r="E53" s="13">
        <f>DATE($AD$4,$AE$4+5,3)</f>
        <v>46145</v>
      </c>
      <c r="F53" s="13">
        <f>DATE($AD$4,$AE$4+5,4)</f>
        <v>46146</v>
      </c>
      <c r="G53" s="13">
        <f>DATE($AD$4,$AE$4+5,5)</f>
        <v>46147</v>
      </c>
      <c r="H53" s="13">
        <f>DATE($AD$4,$AE$4+5,6)</f>
        <v>46148</v>
      </c>
      <c r="I53" s="13">
        <f>DATE($AD$4,$AE$4+5,7)</f>
        <v>46149</v>
      </c>
      <c r="J53" s="13">
        <f>DATE($AD$4,$AE$4+5,8)</f>
        <v>46150</v>
      </c>
      <c r="K53" s="13">
        <f>DATE($AD$4,$AE$4+5,9)</f>
        <v>46151</v>
      </c>
      <c r="L53" s="13">
        <f>DATE($AD$4,$AE$4+5,10)</f>
        <v>46152</v>
      </c>
      <c r="M53" s="13">
        <f>DATE($AD$4,$AE$4+5,11)</f>
        <v>46153</v>
      </c>
      <c r="N53" s="13">
        <f>DATE($AD$4,$AE$4+5,12)</f>
        <v>46154</v>
      </c>
      <c r="O53" s="13">
        <f>DATE($AD$4,$AE$4+5,13)</f>
        <v>46155</v>
      </c>
      <c r="P53" s="13">
        <f>DATE($AD$4,$AE$4+5,14)</f>
        <v>46156</v>
      </c>
      <c r="Q53" s="13">
        <f>DATE($AD$4,$AE$4+5,15)</f>
        <v>46157</v>
      </c>
      <c r="R53" s="13">
        <f>DATE($AD$4,$AE$4+5,16)</f>
        <v>46158</v>
      </c>
      <c r="S53" s="13">
        <f>DATE($AD$4,$AE$4+5,17)</f>
        <v>46159</v>
      </c>
      <c r="T53" s="13">
        <f>DATE($AD$4,$AE$4+5,18)</f>
        <v>46160</v>
      </c>
      <c r="U53" s="13">
        <f>DATE($AD$4,$AE$4+5,19)</f>
        <v>46161</v>
      </c>
      <c r="V53" s="13">
        <f>DATE($AD$4,$AE$4+5,20)</f>
        <v>46162</v>
      </c>
      <c r="W53" s="13">
        <f>DATE($AD$4,$AE$4+5,21)</f>
        <v>46163</v>
      </c>
      <c r="X53" s="13">
        <f>DATE($AD$4,$AE$4+5,22)</f>
        <v>46164</v>
      </c>
      <c r="Y53" s="13">
        <f>DATE($AD$4,$AE$4+5,23)</f>
        <v>46165</v>
      </c>
      <c r="Z53" s="13">
        <f>DATE($AD$4,$AE$4+5,24)</f>
        <v>46166</v>
      </c>
      <c r="AA53" s="13">
        <f>DATE($AD$4,$AE$4+5,25)</f>
        <v>46167</v>
      </c>
      <c r="AB53" s="13">
        <f>DATE($AD$4,$AE$4+5,26)</f>
        <v>46168</v>
      </c>
      <c r="AC53" s="13">
        <f>DATE($AD$4,$AE$4+5,27)</f>
        <v>46169</v>
      </c>
      <c r="AD53" s="13">
        <f>DATE($AD$4,$AE$4+5,28)</f>
        <v>46170</v>
      </c>
      <c r="AE53" s="13">
        <f>DATE($AD$4,$AE$4+5,29)</f>
        <v>46171</v>
      </c>
      <c r="AF53" s="13">
        <f>DATE($AD$4,$AE$4+5,30)</f>
        <v>46172</v>
      </c>
      <c r="AG53" s="13">
        <f>DATE($AD$4,$AE$4+5,31)</f>
        <v>46173</v>
      </c>
      <c r="AH53" s="53"/>
      <c r="AI53" s="52"/>
      <c r="AJ53" s="74"/>
      <c r="AK53" s="74"/>
      <c r="AL53" s="74"/>
      <c r="AM53" s="74"/>
    </row>
    <row r="54" spans="2:41" hidden="1">
      <c r="B54" s="3"/>
      <c r="C54" s="15">
        <f>WEEKDAY(C53)</f>
        <v>6</v>
      </c>
      <c r="D54" s="15">
        <f t="shared" ref="D54" si="126">WEEKDAY(D53)</f>
        <v>7</v>
      </c>
      <c r="E54" s="15">
        <f t="shared" ref="E54" si="127">WEEKDAY(E53)</f>
        <v>1</v>
      </c>
      <c r="F54" s="15">
        <f t="shared" ref="F54" si="128">WEEKDAY(F53)</f>
        <v>2</v>
      </c>
      <c r="G54" s="15">
        <f t="shared" ref="G54" si="129">WEEKDAY(G53)</f>
        <v>3</v>
      </c>
      <c r="H54" s="15">
        <f t="shared" ref="H54" si="130">WEEKDAY(H53)</f>
        <v>4</v>
      </c>
      <c r="I54" s="15">
        <f t="shared" ref="I54" si="131">WEEKDAY(I53)</f>
        <v>5</v>
      </c>
      <c r="J54" s="15">
        <f t="shared" ref="J54" si="132">WEEKDAY(J53)</f>
        <v>6</v>
      </c>
      <c r="K54" s="15">
        <f t="shared" ref="K54" si="133">WEEKDAY(K53)</f>
        <v>7</v>
      </c>
      <c r="L54" s="15">
        <f t="shared" ref="L54" si="134">WEEKDAY(L53)</f>
        <v>1</v>
      </c>
      <c r="M54" s="15">
        <f t="shared" ref="M54" si="135">WEEKDAY(M53)</f>
        <v>2</v>
      </c>
      <c r="N54" s="15">
        <f t="shared" ref="N54" si="136">WEEKDAY(N53)</f>
        <v>3</v>
      </c>
      <c r="O54" s="15">
        <f t="shared" ref="O54" si="137">WEEKDAY(O53)</f>
        <v>4</v>
      </c>
      <c r="P54" s="15">
        <f t="shared" ref="P54" si="138">WEEKDAY(P53)</f>
        <v>5</v>
      </c>
      <c r="Q54" s="15">
        <f t="shared" ref="Q54" si="139">WEEKDAY(Q53)</f>
        <v>6</v>
      </c>
      <c r="R54" s="15">
        <f t="shared" ref="R54" si="140">WEEKDAY(R53)</f>
        <v>7</v>
      </c>
      <c r="S54" s="15">
        <f t="shared" ref="S54" si="141">WEEKDAY(S53)</f>
        <v>1</v>
      </c>
      <c r="T54" s="15">
        <f t="shared" ref="T54" si="142">WEEKDAY(T53)</f>
        <v>2</v>
      </c>
      <c r="U54" s="15">
        <f t="shared" ref="U54" si="143">WEEKDAY(U53)</f>
        <v>3</v>
      </c>
      <c r="V54" s="15">
        <f t="shared" ref="V54" si="144">WEEKDAY(V53)</f>
        <v>4</v>
      </c>
      <c r="W54" s="15">
        <f t="shared" ref="W54" si="145">WEEKDAY(W53)</f>
        <v>5</v>
      </c>
      <c r="X54" s="15">
        <f t="shared" ref="X54" si="146">WEEKDAY(X53)</f>
        <v>6</v>
      </c>
      <c r="Y54" s="15">
        <f t="shared" ref="Y54" si="147">WEEKDAY(Y53)</f>
        <v>7</v>
      </c>
      <c r="Z54" s="15">
        <f t="shared" ref="Z54" si="148">WEEKDAY(Z53)</f>
        <v>1</v>
      </c>
      <c r="AA54" s="15">
        <f t="shared" ref="AA54" si="149">WEEKDAY(AA53)</f>
        <v>2</v>
      </c>
      <c r="AB54" s="15">
        <f t="shared" ref="AB54" si="150">WEEKDAY(AB53)</f>
        <v>3</v>
      </c>
      <c r="AC54" s="15">
        <f t="shared" ref="AC54" si="151">WEEKDAY(AC53)</f>
        <v>4</v>
      </c>
      <c r="AD54" s="15">
        <f t="shared" ref="AD54" si="152">WEEKDAY(AD53)</f>
        <v>5</v>
      </c>
      <c r="AE54" s="15">
        <f t="shared" ref="AE54" si="153">WEEKDAY(AE53)</f>
        <v>6</v>
      </c>
      <c r="AF54" s="15">
        <f t="shared" ref="AF54" si="154">WEEKDAY(AF53)</f>
        <v>7</v>
      </c>
      <c r="AG54" s="15">
        <f t="shared" ref="AG54" si="155">WEEKDAY(AG53)</f>
        <v>1</v>
      </c>
      <c r="AH54" s="53"/>
      <c r="AI54" s="52"/>
      <c r="AJ54" s="74"/>
      <c r="AK54" s="74"/>
      <c r="AL54" s="74"/>
      <c r="AM54" s="74"/>
      <c r="AN54" s="10"/>
    </row>
    <row r="55" spans="2:41">
      <c r="B55" s="3" t="s">
        <v>3</v>
      </c>
      <c r="C55" s="14">
        <f>C53</f>
        <v>46143</v>
      </c>
      <c r="D55" s="14">
        <f t="shared" ref="D55:AG55" si="156">D53</f>
        <v>46144</v>
      </c>
      <c r="E55" s="14">
        <f t="shared" si="156"/>
        <v>46145</v>
      </c>
      <c r="F55" s="14">
        <f t="shared" si="156"/>
        <v>46146</v>
      </c>
      <c r="G55" s="14">
        <f t="shared" si="156"/>
        <v>46147</v>
      </c>
      <c r="H55" s="14">
        <f t="shared" si="156"/>
        <v>46148</v>
      </c>
      <c r="I55" s="14">
        <f t="shared" si="156"/>
        <v>46149</v>
      </c>
      <c r="J55" s="14">
        <f t="shared" si="156"/>
        <v>46150</v>
      </c>
      <c r="K55" s="14">
        <f t="shared" si="156"/>
        <v>46151</v>
      </c>
      <c r="L55" s="14">
        <f t="shared" si="156"/>
        <v>46152</v>
      </c>
      <c r="M55" s="14">
        <f t="shared" si="156"/>
        <v>46153</v>
      </c>
      <c r="N55" s="14">
        <f t="shared" si="156"/>
        <v>46154</v>
      </c>
      <c r="O55" s="14">
        <f t="shared" si="156"/>
        <v>46155</v>
      </c>
      <c r="P55" s="14">
        <f t="shared" si="156"/>
        <v>46156</v>
      </c>
      <c r="Q55" s="14">
        <f t="shared" si="156"/>
        <v>46157</v>
      </c>
      <c r="R55" s="14">
        <f t="shared" si="156"/>
        <v>46158</v>
      </c>
      <c r="S55" s="14">
        <f t="shared" si="156"/>
        <v>46159</v>
      </c>
      <c r="T55" s="14">
        <f t="shared" si="156"/>
        <v>46160</v>
      </c>
      <c r="U55" s="14">
        <f t="shared" si="156"/>
        <v>46161</v>
      </c>
      <c r="V55" s="14">
        <f t="shared" si="156"/>
        <v>46162</v>
      </c>
      <c r="W55" s="14">
        <f t="shared" si="156"/>
        <v>46163</v>
      </c>
      <c r="X55" s="14">
        <f t="shared" si="156"/>
        <v>46164</v>
      </c>
      <c r="Y55" s="14">
        <f t="shared" si="156"/>
        <v>46165</v>
      </c>
      <c r="Z55" s="14">
        <f t="shared" si="156"/>
        <v>46166</v>
      </c>
      <c r="AA55" s="14">
        <f t="shared" si="156"/>
        <v>46167</v>
      </c>
      <c r="AB55" s="14">
        <f t="shared" si="156"/>
        <v>46168</v>
      </c>
      <c r="AC55" s="14">
        <f t="shared" si="156"/>
        <v>46169</v>
      </c>
      <c r="AD55" s="14">
        <f t="shared" si="156"/>
        <v>46170</v>
      </c>
      <c r="AE55" s="14">
        <f t="shared" si="156"/>
        <v>46171</v>
      </c>
      <c r="AF55" s="14">
        <f t="shared" si="156"/>
        <v>46172</v>
      </c>
      <c r="AG55" s="14">
        <f t="shared" si="156"/>
        <v>46173</v>
      </c>
      <c r="AH55" s="53"/>
      <c r="AI55" s="52"/>
      <c r="AJ55" s="74"/>
      <c r="AK55" s="74"/>
      <c r="AL55" s="74"/>
      <c r="AM55" s="74"/>
      <c r="AN55" s="10"/>
    </row>
    <row r="56" spans="2:41" ht="27" customHeight="1">
      <c r="B56" s="52" t="s">
        <v>8</v>
      </c>
      <c r="C56" s="64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62"/>
      <c r="R56" s="58"/>
      <c r="S56" s="58"/>
      <c r="T56" s="58"/>
      <c r="U56" s="58"/>
      <c r="V56" s="58"/>
      <c r="W56" s="65"/>
      <c r="X56" s="58"/>
      <c r="Y56" s="58"/>
      <c r="Z56" s="58"/>
      <c r="AA56" s="58"/>
      <c r="AB56" s="58"/>
      <c r="AC56" s="58"/>
      <c r="AD56" s="58"/>
      <c r="AE56" s="58"/>
      <c r="AF56" s="58"/>
      <c r="AG56" s="57"/>
      <c r="AH56" s="53"/>
      <c r="AI56" s="52"/>
      <c r="AJ56" s="74"/>
      <c r="AK56" s="74"/>
      <c r="AL56" s="74"/>
      <c r="AM56" s="74"/>
    </row>
    <row r="57" spans="2:41" ht="27" customHeight="1">
      <c r="B57" s="53"/>
      <c r="C57" s="63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63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7"/>
      <c r="AH57" s="53"/>
      <c r="AI57" s="52"/>
      <c r="AJ57" s="74"/>
      <c r="AK57" s="74"/>
      <c r="AL57" s="74"/>
      <c r="AM57" s="74"/>
    </row>
    <row r="58" spans="2:41" ht="27" customHeight="1">
      <c r="B58" s="53"/>
      <c r="C58" s="63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63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7"/>
      <c r="AH58" s="53"/>
      <c r="AI58" s="52"/>
      <c r="AJ58" s="74"/>
      <c r="AK58" s="74"/>
      <c r="AL58" s="74"/>
      <c r="AM58" s="74"/>
    </row>
    <row r="59" spans="2:41">
      <c r="B59" s="3" t="s">
        <v>9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>
        <f>COUNTIF(C59:AG59,"○")</f>
        <v>0</v>
      </c>
      <c r="AI59" s="13">
        <f>AK59-AJ59</f>
        <v>46173</v>
      </c>
      <c r="AJ59" s="3">
        <f>COUNTIF(B59:AF59,"×")</f>
        <v>0</v>
      </c>
      <c r="AK59" s="17">
        <f>MAX(AC53:AG53)</f>
        <v>46173</v>
      </c>
      <c r="AL59" s="3">
        <f>COUNTIF(C54:AG54,7)+COUNTIF(C54:AG54,1)</f>
        <v>10</v>
      </c>
      <c r="AM59" s="3" t="str">
        <f>IF(AH59&gt;=AL59,"○","×")</f>
        <v>×</v>
      </c>
    </row>
    <row r="60" spans="2:41" ht="25.5" customHeight="1"/>
    <row r="61" spans="2:41" ht="25.5" customHeight="1">
      <c r="X61" s="77" t="s">
        <v>34</v>
      </c>
      <c r="Y61" s="77"/>
      <c r="Z61" s="77"/>
      <c r="AA61" s="77"/>
      <c r="AB61" s="77"/>
      <c r="AC61" s="77" t="str">
        <f>IF(AND(AM14="○",AM23="○",AM32="○",AM41="○",AM50="○",AM59="○"),"達成","未達成")</f>
        <v>未達成</v>
      </c>
      <c r="AD61" s="77"/>
      <c r="AE61" s="77"/>
      <c r="AF61" s="77"/>
      <c r="AG61" s="78"/>
      <c r="AH61" s="78"/>
      <c r="AI61" s="78"/>
      <c r="AL61" s="16"/>
    </row>
    <row r="62" spans="2:41" ht="25.5" customHeight="1">
      <c r="X62" s="73" t="s">
        <v>22</v>
      </c>
      <c r="Y62" s="72"/>
      <c r="Z62" s="72"/>
      <c r="AA62" s="72"/>
      <c r="AB62" s="72"/>
      <c r="AC62" s="73">
        <f>AH14+AH23+AH32+AH41+AH50+AH59</f>
        <v>0</v>
      </c>
      <c r="AD62" s="73"/>
      <c r="AE62" s="73"/>
      <c r="AF62" s="73"/>
      <c r="AG62" s="73" t="s">
        <v>21</v>
      </c>
      <c r="AH62" s="73"/>
      <c r="AI62" s="73"/>
      <c r="AL62" s="16"/>
    </row>
    <row r="63" spans="2:41" ht="25.5" customHeight="1">
      <c r="X63" s="72" t="s">
        <v>19</v>
      </c>
      <c r="Y63" s="72"/>
      <c r="Z63" s="72"/>
      <c r="AA63" s="72"/>
      <c r="AB63" s="72"/>
      <c r="AC63" s="72"/>
      <c r="AD63" s="72"/>
      <c r="AE63" s="72"/>
      <c r="AF63" s="72"/>
      <c r="AG63" s="72" t="s">
        <v>21</v>
      </c>
      <c r="AH63" s="72"/>
      <c r="AI63" s="72"/>
      <c r="AL63" s="16"/>
    </row>
    <row r="64" spans="2:41" ht="25.5" customHeight="1">
      <c r="X64" s="71" t="s">
        <v>20</v>
      </c>
      <c r="Y64" s="72"/>
      <c r="Z64" s="72"/>
      <c r="AA64" s="72"/>
      <c r="AB64" s="72"/>
      <c r="AC64" s="67" t="e">
        <f>ROUNDDOWN((AC62/AC63)*100,2)</f>
        <v>#DIV/0!</v>
      </c>
      <c r="AD64" s="67"/>
      <c r="AE64" s="67"/>
      <c r="AF64" s="67"/>
      <c r="AG64" s="66" t="s">
        <v>13</v>
      </c>
      <c r="AH64" s="66"/>
      <c r="AI64" s="66"/>
      <c r="AL64" s="16"/>
    </row>
    <row r="65" spans="3:41" ht="25.5" customHeight="1">
      <c r="X65" s="11" t="s">
        <v>23</v>
      </c>
      <c r="AL65" s="16"/>
      <c r="AO65" t="s">
        <v>38</v>
      </c>
    </row>
    <row r="66" spans="3:41" ht="25.5" customHeight="1">
      <c r="Z66" s="73" t="s">
        <v>17</v>
      </c>
      <c r="AA66" s="73"/>
      <c r="AB66" s="73"/>
      <c r="AC66" s="73"/>
      <c r="AD66" s="73"/>
      <c r="AE66" s="68" t="e">
        <f>IF(AND(AC61="達成"),AO65,IF(AC64&gt;28.5,AO66,IF(28.5&gt;AC64,AO67,)))</f>
        <v>#DIV/0!</v>
      </c>
      <c r="AF66" s="69"/>
      <c r="AG66" s="69"/>
      <c r="AH66" s="69"/>
      <c r="AI66" s="70"/>
      <c r="AL66" s="16"/>
      <c r="AN66" t="s">
        <v>14</v>
      </c>
      <c r="AO66" t="s">
        <v>35</v>
      </c>
    </row>
    <row r="67" spans="3:41">
      <c r="AL67" s="16"/>
      <c r="AN67" t="s">
        <v>36</v>
      </c>
      <c r="AO67" t="s">
        <v>37</v>
      </c>
    </row>
    <row r="68" spans="3:41" ht="20">
      <c r="AE68" s="2"/>
    </row>
    <row r="69" spans="3:41" ht="20">
      <c r="P69" s="2"/>
      <c r="Q69" s="2"/>
      <c r="R69" s="2"/>
      <c r="S69" s="2"/>
      <c r="T69" s="2"/>
      <c r="U69" s="2"/>
      <c r="V69" s="2"/>
      <c r="W69" s="2"/>
      <c r="X69" s="2"/>
    </row>
    <row r="70" spans="3:41" ht="20">
      <c r="P70" s="7"/>
      <c r="Q70" s="7"/>
      <c r="R70" s="7"/>
      <c r="S70" s="7"/>
      <c r="T70" s="7"/>
      <c r="U70" s="7"/>
      <c r="V70" s="7"/>
      <c r="W70" s="7"/>
      <c r="X70" s="7"/>
    </row>
    <row r="71" spans="3:41" ht="20">
      <c r="P71" s="7"/>
      <c r="Q71" s="7"/>
      <c r="R71" s="7"/>
      <c r="S71" s="7"/>
      <c r="T71" s="8"/>
      <c r="U71" s="8"/>
      <c r="V71" s="8"/>
      <c r="W71" s="7"/>
      <c r="X71" s="7"/>
    </row>
    <row r="72" spans="3:41">
      <c r="C72">
        <f t="shared" ref="C72:AG72" si="157">WEEKDAY(C8)</f>
        <v>2</v>
      </c>
      <c r="D72">
        <f t="shared" si="157"/>
        <v>3</v>
      </c>
      <c r="E72">
        <f t="shared" si="157"/>
        <v>4</v>
      </c>
      <c r="F72">
        <f t="shared" si="157"/>
        <v>5</v>
      </c>
      <c r="G72">
        <f t="shared" si="157"/>
        <v>6</v>
      </c>
      <c r="H72">
        <f t="shared" si="157"/>
        <v>7</v>
      </c>
      <c r="I72">
        <f t="shared" si="157"/>
        <v>1</v>
      </c>
      <c r="J72">
        <f t="shared" si="157"/>
        <v>2</v>
      </c>
      <c r="K72">
        <f t="shared" si="157"/>
        <v>3</v>
      </c>
      <c r="L72">
        <f t="shared" si="157"/>
        <v>4</v>
      </c>
      <c r="M72">
        <f t="shared" si="157"/>
        <v>5</v>
      </c>
      <c r="N72">
        <f t="shared" si="157"/>
        <v>6</v>
      </c>
      <c r="O72">
        <f t="shared" si="157"/>
        <v>7</v>
      </c>
      <c r="P72">
        <f t="shared" si="157"/>
        <v>1</v>
      </c>
      <c r="Q72">
        <f t="shared" si="157"/>
        <v>2</v>
      </c>
      <c r="R72">
        <f t="shared" si="157"/>
        <v>3</v>
      </c>
      <c r="S72">
        <f t="shared" si="157"/>
        <v>4</v>
      </c>
      <c r="T72">
        <f t="shared" si="157"/>
        <v>5</v>
      </c>
      <c r="U72">
        <f t="shared" si="157"/>
        <v>6</v>
      </c>
      <c r="V72">
        <f t="shared" si="157"/>
        <v>7</v>
      </c>
      <c r="W72">
        <f t="shared" si="157"/>
        <v>1</v>
      </c>
      <c r="X72">
        <f t="shared" si="157"/>
        <v>2</v>
      </c>
      <c r="Y72">
        <f t="shared" si="157"/>
        <v>3</v>
      </c>
      <c r="Z72">
        <f t="shared" si="157"/>
        <v>4</v>
      </c>
      <c r="AA72">
        <f t="shared" si="157"/>
        <v>5</v>
      </c>
      <c r="AB72">
        <f t="shared" si="157"/>
        <v>6</v>
      </c>
      <c r="AC72">
        <f t="shared" si="157"/>
        <v>7</v>
      </c>
      <c r="AD72">
        <f t="shared" si="157"/>
        <v>1</v>
      </c>
      <c r="AE72">
        <f t="shared" si="157"/>
        <v>2</v>
      </c>
      <c r="AF72">
        <f t="shared" si="157"/>
        <v>3</v>
      </c>
      <c r="AG72">
        <f t="shared" si="157"/>
        <v>4</v>
      </c>
      <c r="AH72">
        <f>COUNTIF(C72:AG72,7)+COUNTIF(C72:AG72,1)</f>
        <v>8</v>
      </c>
    </row>
    <row r="73" spans="3:41">
      <c r="C73">
        <f>WEEKDAY(C17)</f>
        <v>5</v>
      </c>
      <c r="D73">
        <f t="shared" ref="D73:AG73" si="158">WEEKDAY(D17)</f>
        <v>6</v>
      </c>
      <c r="E73">
        <f t="shared" si="158"/>
        <v>7</v>
      </c>
      <c r="F73">
        <f t="shared" si="158"/>
        <v>1</v>
      </c>
      <c r="G73">
        <f t="shared" si="158"/>
        <v>2</v>
      </c>
      <c r="H73">
        <f t="shared" si="158"/>
        <v>3</v>
      </c>
      <c r="I73">
        <f t="shared" si="158"/>
        <v>4</v>
      </c>
      <c r="J73">
        <f t="shared" si="158"/>
        <v>5</v>
      </c>
      <c r="K73">
        <f t="shared" si="158"/>
        <v>6</v>
      </c>
      <c r="L73">
        <f t="shared" si="158"/>
        <v>7</v>
      </c>
      <c r="M73">
        <f t="shared" si="158"/>
        <v>1</v>
      </c>
      <c r="N73">
        <f t="shared" si="158"/>
        <v>2</v>
      </c>
      <c r="O73">
        <f t="shared" si="158"/>
        <v>3</v>
      </c>
      <c r="P73">
        <f t="shared" si="158"/>
        <v>4</v>
      </c>
      <c r="Q73">
        <f t="shared" si="158"/>
        <v>5</v>
      </c>
      <c r="R73">
        <f t="shared" si="158"/>
        <v>6</v>
      </c>
      <c r="S73">
        <f t="shared" si="158"/>
        <v>7</v>
      </c>
      <c r="T73">
        <f t="shared" si="158"/>
        <v>1</v>
      </c>
      <c r="U73">
        <f t="shared" si="158"/>
        <v>2</v>
      </c>
      <c r="V73">
        <f t="shared" si="158"/>
        <v>3</v>
      </c>
      <c r="W73">
        <f t="shared" si="158"/>
        <v>4</v>
      </c>
      <c r="X73">
        <f t="shared" si="158"/>
        <v>5</v>
      </c>
      <c r="Y73">
        <f t="shared" si="158"/>
        <v>6</v>
      </c>
      <c r="Z73">
        <f t="shared" si="158"/>
        <v>7</v>
      </c>
      <c r="AA73">
        <f t="shared" si="158"/>
        <v>1</v>
      </c>
      <c r="AB73">
        <f t="shared" si="158"/>
        <v>2</v>
      </c>
      <c r="AC73">
        <f t="shared" si="158"/>
        <v>3</v>
      </c>
      <c r="AD73">
        <f t="shared" si="158"/>
        <v>4</v>
      </c>
      <c r="AE73">
        <f t="shared" si="158"/>
        <v>5</v>
      </c>
      <c r="AF73">
        <f t="shared" si="158"/>
        <v>6</v>
      </c>
      <c r="AG73">
        <f t="shared" si="158"/>
        <v>7</v>
      </c>
      <c r="AH73">
        <f>COUNTIF(C73:AG73,7)+COUNTIF(C73:AG73,1)</f>
        <v>9</v>
      </c>
    </row>
  </sheetData>
  <mergeCells count="248">
    <mergeCell ref="AL52:AL58"/>
    <mergeCell ref="X61:AB61"/>
    <mergeCell ref="AC61:AF61"/>
    <mergeCell ref="AG61:AI61"/>
    <mergeCell ref="AM7:AM13"/>
    <mergeCell ref="AM16:AM22"/>
    <mergeCell ref="AM25:AM31"/>
    <mergeCell ref="AM34:AM40"/>
    <mergeCell ref="AM43:AM49"/>
    <mergeCell ref="AM52:AM58"/>
    <mergeCell ref="AJ7:AJ13"/>
    <mergeCell ref="AJ16:AJ22"/>
    <mergeCell ref="AJ25:AJ31"/>
    <mergeCell ref="AJ34:AJ40"/>
    <mergeCell ref="AJ43:AJ49"/>
    <mergeCell ref="AJ52:AJ58"/>
    <mergeCell ref="AK7:AK13"/>
    <mergeCell ref="AK16:AK22"/>
    <mergeCell ref="AK25:AK31"/>
    <mergeCell ref="AK34:AK40"/>
    <mergeCell ref="AK43:AK49"/>
    <mergeCell ref="AK52:AK58"/>
    <mergeCell ref="AL7:AL13"/>
    <mergeCell ref="AL16:AL22"/>
    <mergeCell ref="AL25:AL31"/>
    <mergeCell ref="AL34:AL40"/>
    <mergeCell ref="AL43:AL49"/>
    <mergeCell ref="AG62:AI62"/>
    <mergeCell ref="AC62:AF62"/>
    <mergeCell ref="X62:AB62"/>
    <mergeCell ref="AG63:AI63"/>
    <mergeCell ref="AC63:AF63"/>
    <mergeCell ref="X63:AB63"/>
    <mergeCell ref="AH52:AH58"/>
    <mergeCell ref="AI52:AI58"/>
    <mergeCell ref="AI43:AI49"/>
    <mergeCell ref="AG47:AG49"/>
    <mergeCell ref="AA47:AA49"/>
    <mergeCell ref="AB47:AB49"/>
    <mergeCell ref="AC47:AC49"/>
    <mergeCell ref="AD47:AD49"/>
    <mergeCell ref="AE47:AE49"/>
    <mergeCell ref="AF47:AF49"/>
    <mergeCell ref="AF38:AF40"/>
    <mergeCell ref="AG38:AG40"/>
    <mergeCell ref="AH43:AH49"/>
    <mergeCell ref="AF29:AF31"/>
    <mergeCell ref="AG29:AG31"/>
    <mergeCell ref="AG64:AI64"/>
    <mergeCell ref="AC64:AF64"/>
    <mergeCell ref="AE66:AI66"/>
    <mergeCell ref="X64:AB64"/>
    <mergeCell ref="Z66:AD66"/>
    <mergeCell ref="P47:P49"/>
    <mergeCell ref="N56:N58"/>
    <mergeCell ref="O56:O58"/>
    <mergeCell ref="P56:P58"/>
    <mergeCell ref="Q56:Q58"/>
    <mergeCell ref="R56:R58"/>
    <mergeCell ref="S56:S58"/>
    <mergeCell ref="Z56:Z58"/>
    <mergeCell ref="T56:T58"/>
    <mergeCell ref="U56:U58"/>
    <mergeCell ref="V56:V58"/>
    <mergeCell ref="W56:W58"/>
    <mergeCell ref="X56:X58"/>
    <mergeCell ref="Y56:Y58"/>
    <mergeCell ref="C52:AG52"/>
    <mergeCell ref="Q47:Q49"/>
    <mergeCell ref="R47:R49"/>
    <mergeCell ref="S47:S49"/>
    <mergeCell ref="T47:T49"/>
    <mergeCell ref="B56:B58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  <mergeCell ref="L56:L58"/>
    <mergeCell ref="M56:M58"/>
    <mergeCell ref="AF56:AF58"/>
    <mergeCell ref="AG56:AG58"/>
    <mergeCell ref="AA56:AA58"/>
    <mergeCell ref="AB56:AB58"/>
    <mergeCell ref="AC56:AC58"/>
    <mergeCell ref="AD56:AD58"/>
    <mergeCell ref="AE56:AE58"/>
    <mergeCell ref="B47:B49"/>
    <mergeCell ref="C47:C49"/>
    <mergeCell ref="D47:D49"/>
    <mergeCell ref="E47:E49"/>
    <mergeCell ref="F47:F49"/>
    <mergeCell ref="G47:G49"/>
    <mergeCell ref="H47:H49"/>
    <mergeCell ref="I47:I49"/>
    <mergeCell ref="J47:J49"/>
    <mergeCell ref="U47:U49"/>
    <mergeCell ref="V47:V49"/>
    <mergeCell ref="W47:W49"/>
    <mergeCell ref="X47:X49"/>
    <mergeCell ref="Y47:Y49"/>
    <mergeCell ref="Z47:Z49"/>
    <mergeCell ref="O47:O49"/>
    <mergeCell ref="AD38:AD40"/>
    <mergeCell ref="AE38:AE40"/>
    <mergeCell ref="C43:AG43"/>
    <mergeCell ref="K47:K49"/>
    <mergeCell ref="L47:L49"/>
    <mergeCell ref="M47:M49"/>
    <mergeCell ref="N47:N49"/>
    <mergeCell ref="X38:X40"/>
    <mergeCell ref="Y38:Y40"/>
    <mergeCell ref="Z38:Z40"/>
    <mergeCell ref="AA38:AA40"/>
    <mergeCell ref="AB38:AB40"/>
    <mergeCell ref="AC38:AC40"/>
    <mergeCell ref="R38:R40"/>
    <mergeCell ref="S38:S40"/>
    <mergeCell ref="T38:T40"/>
    <mergeCell ref="U38:U40"/>
    <mergeCell ref="V38:V40"/>
    <mergeCell ref="W38:W40"/>
    <mergeCell ref="L38:L40"/>
    <mergeCell ref="M38:M40"/>
    <mergeCell ref="O38:O40"/>
    <mergeCell ref="P38:P40"/>
    <mergeCell ref="Q38:Q40"/>
    <mergeCell ref="B38:B40"/>
    <mergeCell ref="C38:C40"/>
    <mergeCell ref="D38:D40"/>
    <mergeCell ref="E38:E40"/>
    <mergeCell ref="F38:F40"/>
    <mergeCell ref="G38:G40"/>
    <mergeCell ref="C34:AG34"/>
    <mergeCell ref="AH34:AH40"/>
    <mergeCell ref="AI34:AI40"/>
    <mergeCell ref="H38:H40"/>
    <mergeCell ref="I38:I40"/>
    <mergeCell ref="J38:J40"/>
    <mergeCell ref="K38:K40"/>
    <mergeCell ref="Y29:Y31"/>
    <mergeCell ref="Z29:Z31"/>
    <mergeCell ref="AA29:AA31"/>
    <mergeCell ref="AB29:AB31"/>
    <mergeCell ref="AC29:AC31"/>
    <mergeCell ref="AD29:AD31"/>
    <mergeCell ref="S29:S31"/>
    <mergeCell ref="T29:T31"/>
    <mergeCell ref="U29:U31"/>
    <mergeCell ref="V29:V31"/>
    <mergeCell ref="W29:W31"/>
    <mergeCell ref="X29:X31"/>
    <mergeCell ref="M29:M31"/>
    <mergeCell ref="N29:N31"/>
    <mergeCell ref="N38:N40"/>
    <mergeCell ref="Q29:Q31"/>
    <mergeCell ref="R29:R31"/>
    <mergeCell ref="N20:N22"/>
    <mergeCell ref="O20:O22"/>
    <mergeCell ref="O29:O31"/>
    <mergeCell ref="P29:P31"/>
    <mergeCell ref="AH16:AH22"/>
    <mergeCell ref="AI16:AI22"/>
    <mergeCell ref="G29:G31"/>
    <mergeCell ref="H29:H31"/>
    <mergeCell ref="I29:I31"/>
    <mergeCell ref="J29:J31"/>
    <mergeCell ref="K29:K31"/>
    <mergeCell ref="L29:L31"/>
    <mergeCell ref="AE29:AE31"/>
    <mergeCell ref="C25:AG25"/>
    <mergeCell ref="AH25:AH31"/>
    <mergeCell ref="U11:U13"/>
    <mergeCell ref="V11:V13"/>
    <mergeCell ref="W11:W13"/>
    <mergeCell ref="X11:X13"/>
    <mergeCell ref="Y11:Y13"/>
    <mergeCell ref="Z11:Z13"/>
    <mergeCell ref="AI25:AI31"/>
    <mergeCell ref="B29:B31"/>
    <mergeCell ref="C29:C31"/>
    <mergeCell ref="D29:D31"/>
    <mergeCell ref="E29:E31"/>
    <mergeCell ref="F29:F31"/>
    <mergeCell ref="Z20:Z22"/>
    <mergeCell ref="AA20:AA22"/>
    <mergeCell ref="AB20:AB22"/>
    <mergeCell ref="AC20:AC22"/>
    <mergeCell ref="AD20:AD22"/>
    <mergeCell ref="AE20:AE22"/>
    <mergeCell ref="T20:T22"/>
    <mergeCell ref="U20:U22"/>
    <mergeCell ref="V20:V22"/>
    <mergeCell ref="W20:W22"/>
    <mergeCell ref="X20:X22"/>
    <mergeCell ref="Y20:Y22"/>
    <mergeCell ref="B20:B22"/>
    <mergeCell ref="C20:C22"/>
    <mergeCell ref="D20:D22"/>
    <mergeCell ref="E20:E22"/>
    <mergeCell ref="F20:F22"/>
    <mergeCell ref="G20:G22"/>
    <mergeCell ref="AF20:AF22"/>
    <mergeCell ref="AG20:AG22"/>
    <mergeCell ref="C7:AG7"/>
    <mergeCell ref="O11:O13"/>
    <mergeCell ref="P11:P13"/>
    <mergeCell ref="P20:P22"/>
    <mergeCell ref="Q20:Q22"/>
    <mergeCell ref="R20:R22"/>
    <mergeCell ref="S20:S22"/>
    <mergeCell ref="H20:H22"/>
    <mergeCell ref="I20:I22"/>
    <mergeCell ref="J20:J22"/>
    <mergeCell ref="K20:K22"/>
    <mergeCell ref="L20:L22"/>
    <mergeCell ref="M20:M22"/>
    <mergeCell ref="C16:AG16"/>
    <mergeCell ref="AD11:AD13"/>
    <mergeCell ref="AE11:AE13"/>
    <mergeCell ref="AH7:AH13"/>
    <mergeCell ref="AI7:AI13"/>
    <mergeCell ref="B11:B13"/>
    <mergeCell ref="C11:C13"/>
    <mergeCell ref="D11:D13"/>
    <mergeCell ref="E11:E13"/>
    <mergeCell ref="F11:F13"/>
    <mergeCell ref="G11:G13"/>
    <mergeCell ref="H11:H13"/>
    <mergeCell ref="Q11:Q13"/>
    <mergeCell ref="R11:R13"/>
    <mergeCell ref="S11:S13"/>
    <mergeCell ref="T11:T13"/>
    <mergeCell ref="I11:I13"/>
    <mergeCell ref="J11:J13"/>
    <mergeCell ref="K11:K13"/>
    <mergeCell ref="L11:L13"/>
    <mergeCell ref="M11:M13"/>
    <mergeCell ref="N11:N13"/>
    <mergeCell ref="AG11:AG13"/>
    <mergeCell ref="AA11:AA13"/>
    <mergeCell ref="AB11:AB13"/>
    <mergeCell ref="AC11:AC13"/>
    <mergeCell ref="AF11:AF13"/>
  </mergeCells>
  <phoneticPr fontId="1"/>
  <conditionalFormatting sqref="C10:AG13">
    <cfRule type="expression" dxfId="23" priority="11">
      <formula>C$14="×"</formula>
    </cfRule>
    <cfRule type="expression" dxfId="22" priority="12">
      <formula>C$14="○"</formula>
    </cfRule>
  </conditionalFormatting>
  <conditionalFormatting sqref="C19:AG22">
    <cfRule type="expression" dxfId="21" priority="9">
      <formula>C$23="×"</formula>
    </cfRule>
    <cfRule type="expression" dxfId="20" priority="10">
      <formula>C$23="○"</formula>
    </cfRule>
  </conditionalFormatting>
  <conditionalFormatting sqref="C28:AG31">
    <cfRule type="expression" dxfId="19" priority="7">
      <formula>C$32="×"</formula>
    </cfRule>
    <cfRule type="expression" dxfId="18" priority="8">
      <formula>C$32="○"</formula>
    </cfRule>
  </conditionalFormatting>
  <conditionalFormatting sqref="C37:AG40">
    <cfRule type="expression" dxfId="17" priority="5">
      <formula>C$41="×"</formula>
    </cfRule>
    <cfRule type="expression" dxfId="16" priority="6">
      <formula>C$41="○"</formula>
    </cfRule>
  </conditionalFormatting>
  <conditionalFormatting sqref="C46:AG49">
    <cfRule type="expression" dxfId="15" priority="3">
      <formula>C$50="×"</formula>
    </cfRule>
    <cfRule type="expression" dxfId="14" priority="4">
      <formula>C$50="○"</formula>
    </cfRule>
  </conditionalFormatting>
  <conditionalFormatting sqref="C55:AG58">
    <cfRule type="expression" dxfId="13" priority="1">
      <formula>C$59="×"</formula>
    </cfRule>
    <cfRule type="expression" dxfId="12" priority="2">
      <formula>C$59="○"</formula>
    </cfRule>
  </conditionalFormatting>
  <dataValidations count="1">
    <dataValidation type="list" allowBlank="1" showInputMessage="1" showErrorMessage="1" sqref="AE66:AI66" xr:uid="{87A86E9D-A486-4F71-B278-BAA7E810C3E2}">
      <formula1>$AO$65:$AO$67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Header>&amp;R&amp;20（別紙２）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6DD3-7F26-4E03-803A-7C786A988F09}">
  <sheetPr codeName="Sheet4">
    <pageSetUpPr fitToPage="1"/>
  </sheetPr>
  <dimension ref="A1:AQ73"/>
  <sheetViews>
    <sheetView showGridLines="0" view="pageBreakPreview" zoomScaleNormal="85" zoomScaleSheetLayoutView="100" zoomScalePageLayoutView="70" workbookViewId="0">
      <selection activeCell="AH52" sqref="AH52:AH58"/>
    </sheetView>
  </sheetViews>
  <sheetFormatPr defaultRowHeight="18"/>
  <cols>
    <col min="2" max="35" width="4.83203125" customWidth="1"/>
    <col min="36" max="39" width="5.08203125" customWidth="1"/>
    <col min="40" max="41" width="18.08203125" customWidth="1"/>
  </cols>
  <sheetData>
    <row r="1" spans="1:43" ht="22.5">
      <c r="A1" s="4"/>
    </row>
    <row r="2" spans="1:43" ht="25.5">
      <c r="B2" s="6" t="s">
        <v>45</v>
      </c>
      <c r="AD2" s="12" t="s">
        <v>27</v>
      </c>
      <c r="AE2" s="12"/>
    </row>
    <row r="3" spans="1:43">
      <c r="AD3" s="1" t="s">
        <v>26</v>
      </c>
      <c r="AE3" s="1" t="s">
        <v>1</v>
      </c>
      <c r="AP3" s="10"/>
      <c r="AQ3" s="10"/>
    </row>
    <row r="4" spans="1:43" ht="22.5">
      <c r="B4" s="5" t="s">
        <v>11</v>
      </c>
      <c r="D4" s="9" t="s">
        <v>24</v>
      </c>
      <c r="AD4" s="3">
        <v>2024</v>
      </c>
      <c r="AE4" s="3">
        <v>10</v>
      </c>
    </row>
    <row r="5" spans="1:43" ht="22.5">
      <c r="B5" s="5" t="s">
        <v>12</v>
      </c>
      <c r="D5" s="9" t="s">
        <v>25</v>
      </c>
      <c r="AL5" t="s">
        <v>39</v>
      </c>
    </row>
    <row r="6" spans="1:43" ht="21.75" customHeight="1">
      <c r="AL6" t="s">
        <v>40</v>
      </c>
    </row>
    <row r="7" spans="1:43" ht="18.75" customHeight="1">
      <c r="B7" s="3" t="s">
        <v>1</v>
      </c>
      <c r="C7" s="59">
        <f>DATE($AD$4,$AE$4,1)</f>
        <v>45566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1"/>
      <c r="AH7" s="52" t="s">
        <v>29</v>
      </c>
      <c r="AI7" s="52" t="s">
        <v>15</v>
      </c>
      <c r="AJ7" s="74" t="s">
        <v>31</v>
      </c>
      <c r="AK7" s="74" t="s">
        <v>33</v>
      </c>
      <c r="AL7" s="74" t="s">
        <v>32</v>
      </c>
      <c r="AM7" s="74" t="s">
        <v>34</v>
      </c>
      <c r="AN7" s="10"/>
      <c r="AO7" s="16"/>
    </row>
    <row r="8" spans="1:43">
      <c r="B8" s="3" t="s">
        <v>2</v>
      </c>
      <c r="C8" s="13">
        <f>DATE($AD$4,$AE$4,1)</f>
        <v>45566</v>
      </c>
      <c r="D8" s="13">
        <f>DATE($AD$4,$AE$4,2)</f>
        <v>45567</v>
      </c>
      <c r="E8" s="13">
        <f>DATE($AD$4,$AE$4,3)</f>
        <v>45568</v>
      </c>
      <c r="F8" s="13">
        <f>DATE($AD$4,$AE$4,4)</f>
        <v>45569</v>
      </c>
      <c r="G8" s="13">
        <f>DATE($AD$4,$AE$4,5)</f>
        <v>45570</v>
      </c>
      <c r="H8" s="13">
        <f>DATE($AD$4,$AE$4,6)</f>
        <v>45571</v>
      </c>
      <c r="I8" s="13">
        <f>DATE($AD$4,$AE$4,7)</f>
        <v>45572</v>
      </c>
      <c r="J8" s="13">
        <f>DATE($AD$4,$AE$4,8)</f>
        <v>45573</v>
      </c>
      <c r="K8" s="13">
        <f>DATE($AD$4,$AE$4,9)</f>
        <v>45574</v>
      </c>
      <c r="L8" s="13">
        <f>DATE($AD$4,$AE$4,10)</f>
        <v>45575</v>
      </c>
      <c r="M8" s="13">
        <f>DATE($AD$4,$AE$4,11)</f>
        <v>45576</v>
      </c>
      <c r="N8" s="13">
        <f>DATE($AD$4,$AE$4,12)</f>
        <v>45577</v>
      </c>
      <c r="O8" s="13">
        <f>DATE($AD$4,$AE$4,13)</f>
        <v>45578</v>
      </c>
      <c r="P8" s="13">
        <f>DATE($AD$4,$AE$4,14)</f>
        <v>45579</v>
      </c>
      <c r="Q8" s="13">
        <f>DATE($AD$4,$AE$4,15)</f>
        <v>45580</v>
      </c>
      <c r="R8" s="13">
        <f>DATE($AD$4,$AE$4,16)</f>
        <v>45581</v>
      </c>
      <c r="S8" s="13">
        <f>DATE($AD$4,$AE$4,17)</f>
        <v>45582</v>
      </c>
      <c r="T8" s="13">
        <f>DATE($AD$4,$AE$4,18)</f>
        <v>45583</v>
      </c>
      <c r="U8" s="13">
        <f>DATE($AD$4,$AE$4,19)</f>
        <v>45584</v>
      </c>
      <c r="V8" s="13">
        <f>DATE($AD$4,$AE$4,20)</f>
        <v>45585</v>
      </c>
      <c r="W8" s="13">
        <f>DATE($AD$4,$AE$4,21)</f>
        <v>45586</v>
      </c>
      <c r="X8" s="13">
        <f>DATE($AD$4,$AE$4,22)</f>
        <v>45587</v>
      </c>
      <c r="Y8" s="13">
        <f>DATE($AD$4,$AE$4,23)</f>
        <v>45588</v>
      </c>
      <c r="Z8" s="13">
        <f>DATE($AD$4,$AE$4,24)</f>
        <v>45589</v>
      </c>
      <c r="AA8" s="13">
        <f>DATE($AD$4,$AE$4,25)</f>
        <v>45590</v>
      </c>
      <c r="AB8" s="13">
        <f>DATE($AD$4,$AE$4,26)</f>
        <v>45591</v>
      </c>
      <c r="AC8" s="13">
        <f>DATE($AD$4,$AE$4,27)</f>
        <v>45592</v>
      </c>
      <c r="AD8" s="13">
        <f>DATE($AD$4,$AE$4,28)</f>
        <v>45593</v>
      </c>
      <c r="AE8" s="13">
        <f>DATE($AD$4,$AE$4,29)</f>
        <v>45594</v>
      </c>
      <c r="AF8" s="13">
        <f>DATE($AD$4,$AE$4,30)</f>
        <v>45595</v>
      </c>
      <c r="AG8" s="13">
        <f>DATE($AD$4,$AE$4,31)</f>
        <v>45596</v>
      </c>
      <c r="AH8" s="53"/>
      <c r="AI8" s="52"/>
      <c r="AJ8" s="74"/>
      <c r="AK8" s="74"/>
      <c r="AL8" s="74"/>
      <c r="AM8" s="74"/>
    </row>
    <row r="9" spans="1:43" hidden="1">
      <c r="B9" s="3"/>
      <c r="C9" s="15">
        <f>WEEKDAY(C8)</f>
        <v>3</v>
      </c>
      <c r="D9" s="15">
        <f t="shared" ref="D9:AG9" si="0">WEEKDAY(D8)</f>
        <v>4</v>
      </c>
      <c r="E9" s="15">
        <f t="shared" si="0"/>
        <v>5</v>
      </c>
      <c r="F9" s="15">
        <f t="shared" si="0"/>
        <v>6</v>
      </c>
      <c r="G9" s="15">
        <f t="shared" si="0"/>
        <v>7</v>
      </c>
      <c r="H9" s="15">
        <f t="shared" si="0"/>
        <v>1</v>
      </c>
      <c r="I9" s="15">
        <f t="shared" si="0"/>
        <v>2</v>
      </c>
      <c r="J9" s="15">
        <f t="shared" si="0"/>
        <v>3</v>
      </c>
      <c r="K9" s="15">
        <f t="shared" si="0"/>
        <v>4</v>
      </c>
      <c r="L9" s="15">
        <f t="shared" si="0"/>
        <v>5</v>
      </c>
      <c r="M9" s="15">
        <f t="shared" si="0"/>
        <v>6</v>
      </c>
      <c r="N9" s="15">
        <f t="shared" si="0"/>
        <v>7</v>
      </c>
      <c r="O9" s="15">
        <f t="shared" si="0"/>
        <v>1</v>
      </c>
      <c r="P9" s="15">
        <f t="shared" si="0"/>
        <v>2</v>
      </c>
      <c r="Q9" s="15">
        <f t="shared" si="0"/>
        <v>3</v>
      </c>
      <c r="R9" s="15">
        <f t="shared" si="0"/>
        <v>4</v>
      </c>
      <c r="S9" s="15">
        <f t="shared" si="0"/>
        <v>5</v>
      </c>
      <c r="T9" s="15">
        <f t="shared" si="0"/>
        <v>6</v>
      </c>
      <c r="U9" s="15">
        <f t="shared" si="0"/>
        <v>7</v>
      </c>
      <c r="V9" s="15">
        <f t="shared" si="0"/>
        <v>1</v>
      </c>
      <c r="W9" s="15">
        <f t="shared" si="0"/>
        <v>2</v>
      </c>
      <c r="X9" s="15">
        <f t="shared" si="0"/>
        <v>3</v>
      </c>
      <c r="Y9" s="15">
        <f t="shared" si="0"/>
        <v>4</v>
      </c>
      <c r="Z9" s="15">
        <f t="shared" si="0"/>
        <v>5</v>
      </c>
      <c r="AA9" s="15">
        <f t="shared" si="0"/>
        <v>6</v>
      </c>
      <c r="AB9" s="15">
        <f t="shared" si="0"/>
        <v>7</v>
      </c>
      <c r="AC9" s="15">
        <f t="shared" si="0"/>
        <v>1</v>
      </c>
      <c r="AD9" s="15">
        <f t="shared" si="0"/>
        <v>2</v>
      </c>
      <c r="AE9" s="15">
        <f t="shared" si="0"/>
        <v>3</v>
      </c>
      <c r="AF9" s="15">
        <f t="shared" si="0"/>
        <v>4</v>
      </c>
      <c r="AG9" s="15">
        <f t="shared" si="0"/>
        <v>5</v>
      </c>
      <c r="AH9" s="53"/>
      <c r="AI9" s="52"/>
      <c r="AJ9" s="74"/>
      <c r="AK9" s="74"/>
      <c r="AL9" s="74"/>
      <c r="AM9" s="74"/>
      <c r="AN9" s="10"/>
    </row>
    <row r="10" spans="1:43">
      <c r="B10" s="3" t="s">
        <v>3</v>
      </c>
      <c r="C10" s="14">
        <f t="shared" ref="C10:AG10" si="1">C8</f>
        <v>45566</v>
      </c>
      <c r="D10" s="14">
        <f t="shared" si="1"/>
        <v>45567</v>
      </c>
      <c r="E10" s="14">
        <f t="shared" si="1"/>
        <v>45568</v>
      </c>
      <c r="F10" s="14">
        <f t="shared" si="1"/>
        <v>45569</v>
      </c>
      <c r="G10" s="14">
        <f t="shared" si="1"/>
        <v>45570</v>
      </c>
      <c r="H10" s="14">
        <f t="shared" si="1"/>
        <v>45571</v>
      </c>
      <c r="I10" s="14">
        <f t="shared" si="1"/>
        <v>45572</v>
      </c>
      <c r="J10" s="14">
        <f t="shared" si="1"/>
        <v>45573</v>
      </c>
      <c r="K10" s="14">
        <f t="shared" si="1"/>
        <v>45574</v>
      </c>
      <c r="L10" s="14">
        <f t="shared" si="1"/>
        <v>45575</v>
      </c>
      <c r="M10" s="14">
        <f t="shared" si="1"/>
        <v>45576</v>
      </c>
      <c r="N10" s="14">
        <f t="shared" si="1"/>
        <v>45577</v>
      </c>
      <c r="O10" s="14">
        <f t="shared" si="1"/>
        <v>45578</v>
      </c>
      <c r="P10" s="14">
        <f t="shared" si="1"/>
        <v>45579</v>
      </c>
      <c r="Q10" s="14">
        <f t="shared" si="1"/>
        <v>45580</v>
      </c>
      <c r="R10" s="14">
        <f t="shared" si="1"/>
        <v>45581</v>
      </c>
      <c r="S10" s="14">
        <f t="shared" si="1"/>
        <v>45582</v>
      </c>
      <c r="T10" s="14">
        <f t="shared" si="1"/>
        <v>45583</v>
      </c>
      <c r="U10" s="14">
        <f t="shared" si="1"/>
        <v>45584</v>
      </c>
      <c r="V10" s="14">
        <f t="shared" si="1"/>
        <v>45585</v>
      </c>
      <c r="W10" s="14">
        <f t="shared" si="1"/>
        <v>45586</v>
      </c>
      <c r="X10" s="14">
        <f>X8</f>
        <v>45587</v>
      </c>
      <c r="Y10" s="14">
        <f t="shared" si="1"/>
        <v>45588</v>
      </c>
      <c r="Z10" s="14">
        <f t="shared" si="1"/>
        <v>45589</v>
      </c>
      <c r="AA10" s="14">
        <f t="shared" si="1"/>
        <v>45590</v>
      </c>
      <c r="AB10" s="14">
        <f t="shared" si="1"/>
        <v>45591</v>
      </c>
      <c r="AC10" s="14">
        <f t="shared" si="1"/>
        <v>45592</v>
      </c>
      <c r="AD10" s="14">
        <f t="shared" si="1"/>
        <v>45593</v>
      </c>
      <c r="AE10" s="14">
        <f t="shared" si="1"/>
        <v>45594</v>
      </c>
      <c r="AF10" s="14">
        <f t="shared" si="1"/>
        <v>45595</v>
      </c>
      <c r="AG10" s="14">
        <f t="shared" si="1"/>
        <v>45596</v>
      </c>
      <c r="AH10" s="53"/>
      <c r="AI10" s="52"/>
      <c r="AJ10" s="74"/>
      <c r="AK10" s="74"/>
      <c r="AL10" s="74"/>
      <c r="AM10" s="74"/>
    </row>
    <row r="11" spans="1:43" ht="27" customHeight="1">
      <c r="B11" s="52" t="s">
        <v>8</v>
      </c>
      <c r="C11" s="79" t="s">
        <v>43</v>
      </c>
      <c r="D11" s="54"/>
      <c r="E11" s="54"/>
      <c r="F11" s="54"/>
      <c r="G11" s="54"/>
      <c r="H11" s="54"/>
      <c r="I11" s="81" t="s">
        <v>18</v>
      </c>
      <c r="J11" s="56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62"/>
      <c r="Y11" s="54"/>
      <c r="Z11" s="54"/>
      <c r="AA11" s="54"/>
      <c r="AB11" s="54"/>
      <c r="AC11" s="54"/>
      <c r="AD11" s="54"/>
      <c r="AE11" s="54"/>
      <c r="AF11" s="54"/>
      <c r="AG11" s="57"/>
      <c r="AH11" s="53"/>
      <c r="AI11" s="52"/>
      <c r="AJ11" s="74"/>
      <c r="AK11" s="74"/>
      <c r="AL11" s="74"/>
      <c r="AM11" s="74"/>
    </row>
    <row r="12" spans="1:43" ht="27" customHeight="1">
      <c r="B12" s="53"/>
      <c r="C12" s="80"/>
      <c r="D12" s="55"/>
      <c r="E12" s="55"/>
      <c r="F12" s="55"/>
      <c r="G12" s="55"/>
      <c r="H12" s="55"/>
      <c r="I12" s="82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63"/>
      <c r="Y12" s="55"/>
      <c r="Z12" s="55"/>
      <c r="AA12" s="55"/>
      <c r="AB12" s="55"/>
      <c r="AC12" s="55"/>
      <c r="AD12" s="55"/>
      <c r="AE12" s="55"/>
      <c r="AF12" s="55"/>
      <c r="AG12" s="57"/>
      <c r="AH12" s="53"/>
      <c r="AI12" s="52"/>
      <c r="AJ12" s="74"/>
      <c r="AK12" s="74"/>
      <c r="AL12" s="74"/>
      <c r="AM12" s="74"/>
    </row>
    <row r="13" spans="1:43" ht="27" customHeight="1">
      <c r="B13" s="53"/>
      <c r="C13" s="80"/>
      <c r="D13" s="55"/>
      <c r="E13" s="55"/>
      <c r="F13" s="55"/>
      <c r="G13" s="55"/>
      <c r="H13" s="55"/>
      <c r="I13" s="82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63"/>
      <c r="Y13" s="55"/>
      <c r="Z13" s="55"/>
      <c r="AA13" s="55"/>
      <c r="AB13" s="55"/>
      <c r="AC13" s="55"/>
      <c r="AD13" s="55"/>
      <c r="AE13" s="55"/>
      <c r="AF13" s="55"/>
      <c r="AG13" s="57"/>
      <c r="AH13" s="53"/>
      <c r="AI13" s="52"/>
      <c r="AJ13" s="74"/>
      <c r="AK13" s="74"/>
      <c r="AL13" s="74"/>
      <c r="AM13" s="74"/>
    </row>
    <row r="14" spans="1:43">
      <c r="B14" s="3" t="s">
        <v>9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3"/>
      <c r="J14" s="3"/>
      <c r="K14" s="3"/>
      <c r="L14" s="3"/>
      <c r="M14" s="3"/>
      <c r="N14" s="3" t="s">
        <v>28</v>
      </c>
      <c r="O14" s="3" t="s">
        <v>28</v>
      </c>
      <c r="P14" s="3"/>
      <c r="Q14" s="3"/>
      <c r="R14" s="3"/>
      <c r="S14" s="3"/>
      <c r="T14" s="3"/>
      <c r="U14" s="3" t="s">
        <v>28</v>
      </c>
      <c r="V14" s="3" t="s">
        <v>28</v>
      </c>
      <c r="W14" s="3"/>
      <c r="X14" s="3"/>
      <c r="Y14" s="3"/>
      <c r="Z14" s="3"/>
      <c r="AA14" s="3"/>
      <c r="AB14" s="3" t="s">
        <v>28</v>
      </c>
      <c r="AC14" s="3" t="s">
        <v>28</v>
      </c>
      <c r="AD14" s="3"/>
      <c r="AE14" s="3"/>
      <c r="AF14" s="3"/>
      <c r="AG14" s="3"/>
      <c r="AH14" s="3">
        <f>COUNTIF(C14:AG14,"○")</f>
        <v>6</v>
      </c>
      <c r="AI14" s="13">
        <f>AK14-AJ14</f>
        <v>45590</v>
      </c>
      <c r="AJ14" s="3">
        <f>COUNTIF(C14:AG14,"×")</f>
        <v>6</v>
      </c>
      <c r="AK14" s="17">
        <f>MAX(AC8:AG8)</f>
        <v>45596</v>
      </c>
      <c r="AL14" s="3">
        <v>6</v>
      </c>
      <c r="AM14" s="3" t="str">
        <f>IF(AH14&gt;=AL14,"○","×")</f>
        <v>○</v>
      </c>
    </row>
    <row r="15" spans="1:43" ht="27" customHeight="1"/>
    <row r="16" spans="1:43" ht="18.75" customHeight="1">
      <c r="B16" s="3" t="s">
        <v>1</v>
      </c>
      <c r="C16" s="59">
        <f>DATE($AD$4,$AE$4+1,1)</f>
        <v>45597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1"/>
      <c r="AH16" s="52" t="s">
        <v>10</v>
      </c>
      <c r="AI16" s="52" t="s">
        <v>16</v>
      </c>
      <c r="AJ16" s="74" t="s">
        <v>31</v>
      </c>
      <c r="AK16" s="74" t="s">
        <v>33</v>
      </c>
      <c r="AL16" s="74" t="s">
        <v>32</v>
      </c>
      <c r="AM16" s="74" t="s">
        <v>34</v>
      </c>
      <c r="AO16" s="16"/>
    </row>
    <row r="17" spans="2:41">
      <c r="B17" s="3" t="s">
        <v>2</v>
      </c>
      <c r="C17" s="13">
        <f>DATE($AD$4,$AE$4+1,1)</f>
        <v>45597</v>
      </c>
      <c r="D17" s="13">
        <f>DATE($AD$4,$AE$4+1,2)</f>
        <v>45598</v>
      </c>
      <c r="E17" s="13">
        <f>DATE($AD$4,$AE$4+1,3)</f>
        <v>45599</v>
      </c>
      <c r="F17" s="13">
        <f>DATE($AD$4,$AE$4+1,4)</f>
        <v>45600</v>
      </c>
      <c r="G17" s="13">
        <f>DATE($AD$4,$AE$4+1,5)</f>
        <v>45601</v>
      </c>
      <c r="H17" s="13">
        <f>DATE($AD$4,$AE$4+1,6)</f>
        <v>45602</v>
      </c>
      <c r="I17" s="13">
        <f>DATE($AD$4,$AE$4+1,7)</f>
        <v>45603</v>
      </c>
      <c r="J17" s="13">
        <f>DATE($AD$4,$AE$4+1,8)</f>
        <v>45604</v>
      </c>
      <c r="K17" s="13">
        <f>DATE($AD$4,$AE$4+1,9)</f>
        <v>45605</v>
      </c>
      <c r="L17" s="13">
        <f>DATE($AD$4,$AE$4+1,10)</f>
        <v>45606</v>
      </c>
      <c r="M17" s="13">
        <f>DATE($AD$4,$AE$4+1,11)</f>
        <v>45607</v>
      </c>
      <c r="N17" s="13">
        <f>DATE($AD$4,$AE$4+1,12)</f>
        <v>45608</v>
      </c>
      <c r="O17" s="13">
        <f>DATE($AD$4,$AE$4+1,13)</f>
        <v>45609</v>
      </c>
      <c r="P17" s="13">
        <f>DATE($AD$4,$AE$4+1,14)</f>
        <v>45610</v>
      </c>
      <c r="Q17" s="13">
        <f>DATE($AD$4,$AE$4+1,15)</f>
        <v>45611</v>
      </c>
      <c r="R17" s="13">
        <f>DATE($AD$4,$AE$4+1,16)</f>
        <v>45612</v>
      </c>
      <c r="S17" s="13">
        <f>DATE($AD$4,$AE$4+1,17)</f>
        <v>45613</v>
      </c>
      <c r="T17" s="13">
        <f>DATE($AD$4,$AE$4+1,18)</f>
        <v>45614</v>
      </c>
      <c r="U17" s="13">
        <f>DATE($AD$4,$AE$4+1,19)</f>
        <v>45615</v>
      </c>
      <c r="V17" s="13">
        <f>DATE($AD$4,$AE$4+1,20)</f>
        <v>45616</v>
      </c>
      <c r="W17" s="13">
        <f>DATE($AD$4,$AE$4+1,21)</f>
        <v>45617</v>
      </c>
      <c r="X17" s="13">
        <f>DATE($AD$4,$AE$4+1,22)</f>
        <v>45618</v>
      </c>
      <c r="Y17" s="13">
        <f>DATE($AD$4,$AE$4+1,23)</f>
        <v>45619</v>
      </c>
      <c r="Z17" s="13">
        <f>DATE($AD$4,$AE$4+1,24)</f>
        <v>45620</v>
      </c>
      <c r="AA17" s="13">
        <f>DATE($AD$4,$AE$4+1,25)</f>
        <v>45621</v>
      </c>
      <c r="AB17" s="13">
        <f>DATE($AD$4,$AE$4+1,26)</f>
        <v>45622</v>
      </c>
      <c r="AC17" s="13">
        <f>DATE($AD$4,$AE$4+1,27)</f>
        <v>45623</v>
      </c>
      <c r="AD17" s="13">
        <f>DATE($AD$4,$AE$4+1,28)</f>
        <v>45624</v>
      </c>
      <c r="AE17" s="13">
        <f>DATE($AD$4,$AE$4+1,29)</f>
        <v>45625</v>
      </c>
      <c r="AF17" s="13">
        <f>DATE($AD$4,$AE$4+1,30)</f>
        <v>45626</v>
      </c>
      <c r="AG17" s="13"/>
      <c r="AH17" s="53"/>
      <c r="AI17" s="52"/>
      <c r="AJ17" s="74"/>
      <c r="AK17" s="74"/>
      <c r="AL17" s="74"/>
      <c r="AM17" s="74"/>
    </row>
    <row r="18" spans="2:41" hidden="1">
      <c r="B18" s="3"/>
      <c r="C18" s="15">
        <f>WEEKDAY(C17)</f>
        <v>6</v>
      </c>
      <c r="D18" s="15">
        <f t="shared" ref="D18:AF18" si="2">WEEKDAY(D17)</f>
        <v>7</v>
      </c>
      <c r="E18" s="15">
        <f t="shared" si="2"/>
        <v>1</v>
      </c>
      <c r="F18" s="15">
        <f t="shared" si="2"/>
        <v>2</v>
      </c>
      <c r="G18" s="15">
        <f t="shared" si="2"/>
        <v>3</v>
      </c>
      <c r="H18" s="15">
        <f t="shared" si="2"/>
        <v>4</v>
      </c>
      <c r="I18" s="15">
        <f t="shared" si="2"/>
        <v>5</v>
      </c>
      <c r="J18" s="15">
        <f t="shared" si="2"/>
        <v>6</v>
      </c>
      <c r="K18" s="15">
        <f t="shared" si="2"/>
        <v>7</v>
      </c>
      <c r="L18" s="15">
        <f t="shared" si="2"/>
        <v>1</v>
      </c>
      <c r="M18" s="15">
        <f t="shared" si="2"/>
        <v>2</v>
      </c>
      <c r="N18" s="15">
        <f t="shared" si="2"/>
        <v>3</v>
      </c>
      <c r="O18" s="15">
        <f t="shared" si="2"/>
        <v>4</v>
      </c>
      <c r="P18" s="15">
        <f t="shared" si="2"/>
        <v>5</v>
      </c>
      <c r="Q18" s="15">
        <f t="shared" si="2"/>
        <v>6</v>
      </c>
      <c r="R18" s="15">
        <f t="shared" si="2"/>
        <v>7</v>
      </c>
      <c r="S18" s="15">
        <f t="shared" si="2"/>
        <v>1</v>
      </c>
      <c r="T18" s="15">
        <f t="shared" si="2"/>
        <v>2</v>
      </c>
      <c r="U18" s="15">
        <f t="shared" si="2"/>
        <v>3</v>
      </c>
      <c r="V18" s="15">
        <f t="shared" si="2"/>
        <v>4</v>
      </c>
      <c r="W18" s="15">
        <f t="shared" si="2"/>
        <v>5</v>
      </c>
      <c r="X18" s="15">
        <f t="shared" si="2"/>
        <v>6</v>
      </c>
      <c r="Y18" s="15">
        <f t="shared" si="2"/>
        <v>7</v>
      </c>
      <c r="Z18" s="15">
        <f t="shared" si="2"/>
        <v>1</v>
      </c>
      <c r="AA18" s="15">
        <f t="shared" si="2"/>
        <v>2</v>
      </c>
      <c r="AB18" s="15">
        <f t="shared" si="2"/>
        <v>3</v>
      </c>
      <c r="AC18" s="15">
        <f t="shared" si="2"/>
        <v>4</v>
      </c>
      <c r="AD18" s="15">
        <f t="shared" si="2"/>
        <v>5</v>
      </c>
      <c r="AE18" s="15">
        <f t="shared" si="2"/>
        <v>6</v>
      </c>
      <c r="AF18" s="15">
        <f t="shared" si="2"/>
        <v>7</v>
      </c>
      <c r="AG18" s="15"/>
      <c r="AH18" s="53"/>
      <c r="AI18" s="52"/>
      <c r="AJ18" s="74"/>
      <c r="AK18" s="74"/>
      <c r="AL18" s="74"/>
      <c r="AM18" s="74"/>
      <c r="AN18" s="10"/>
    </row>
    <row r="19" spans="2:41">
      <c r="B19" s="3" t="s">
        <v>3</v>
      </c>
      <c r="C19" s="14">
        <f>C17</f>
        <v>45597</v>
      </c>
      <c r="D19" s="14">
        <f t="shared" ref="D19:AF19" si="3">D17</f>
        <v>45598</v>
      </c>
      <c r="E19" s="14">
        <f t="shared" si="3"/>
        <v>45599</v>
      </c>
      <c r="F19" s="14">
        <f t="shared" si="3"/>
        <v>45600</v>
      </c>
      <c r="G19" s="14">
        <f t="shared" si="3"/>
        <v>45601</v>
      </c>
      <c r="H19" s="14">
        <f t="shared" si="3"/>
        <v>45602</v>
      </c>
      <c r="I19" s="14">
        <f t="shared" si="3"/>
        <v>45603</v>
      </c>
      <c r="J19" s="14">
        <f t="shared" si="3"/>
        <v>45604</v>
      </c>
      <c r="K19" s="14">
        <f t="shared" si="3"/>
        <v>45605</v>
      </c>
      <c r="L19" s="14">
        <f t="shared" si="3"/>
        <v>45606</v>
      </c>
      <c r="M19" s="14">
        <f t="shared" si="3"/>
        <v>45607</v>
      </c>
      <c r="N19" s="14">
        <f t="shared" si="3"/>
        <v>45608</v>
      </c>
      <c r="O19" s="14">
        <f t="shared" si="3"/>
        <v>45609</v>
      </c>
      <c r="P19" s="14">
        <f t="shared" si="3"/>
        <v>45610</v>
      </c>
      <c r="Q19" s="14">
        <f t="shared" si="3"/>
        <v>45611</v>
      </c>
      <c r="R19" s="14">
        <f t="shared" si="3"/>
        <v>45612</v>
      </c>
      <c r="S19" s="14">
        <f t="shared" si="3"/>
        <v>45613</v>
      </c>
      <c r="T19" s="14">
        <f t="shared" si="3"/>
        <v>45614</v>
      </c>
      <c r="U19" s="14">
        <f t="shared" si="3"/>
        <v>45615</v>
      </c>
      <c r="V19" s="14">
        <f t="shared" si="3"/>
        <v>45616</v>
      </c>
      <c r="W19" s="14">
        <f t="shared" si="3"/>
        <v>45617</v>
      </c>
      <c r="X19" s="14">
        <f t="shared" si="3"/>
        <v>45618</v>
      </c>
      <c r="Y19" s="14">
        <f t="shared" si="3"/>
        <v>45619</v>
      </c>
      <c r="Z19" s="14">
        <f t="shared" si="3"/>
        <v>45620</v>
      </c>
      <c r="AA19" s="14">
        <f t="shared" si="3"/>
        <v>45621</v>
      </c>
      <c r="AB19" s="14">
        <f t="shared" si="3"/>
        <v>45622</v>
      </c>
      <c r="AC19" s="14">
        <f t="shared" si="3"/>
        <v>45623</v>
      </c>
      <c r="AD19" s="14">
        <f t="shared" si="3"/>
        <v>45624</v>
      </c>
      <c r="AE19" s="14">
        <f t="shared" si="3"/>
        <v>45625</v>
      </c>
      <c r="AF19" s="14">
        <f t="shared" si="3"/>
        <v>45626</v>
      </c>
      <c r="AG19" s="14"/>
      <c r="AH19" s="53"/>
      <c r="AI19" s="52"/>
      <c r="AJ19" s="74"/>
      <c r="AK19" s="74"/>
      <c r="AL19" s="74"/>
      <c r="AM19" s="74"/>
    </row>
    <row r="20" spans="2:41" ht="27" customHeight="1">
      <c r="B20" s="52" t="s">
        <v>8</v>
      </c>
      <c r="C20" s="54"/>
      <c r="D20" s="54"/>
      <c r="E20" s="56"/>
      <c r="F20" s="58"/>
      <c r="G20" s="54"/>
      <c r="H20" s="54"/>
      <c r="I20" s="54"/>
      <c r="J20" s="54"/>
      <c r="K20" s="54"/>
      <c r="L20" s="58"/>
      <c r="M20" s="58"/>
      <c r="N20" s="54"/>
      <c r="O20" s="54"/>
      <c r="P20" s="54"/>
      <c r="Q20" s="54"/>
      <c r="R20" s="54"/>
      <c r="S20" s="58"/>
      <c r="T20" s="58"/>
      <c r="U20" s="54"/>
      <c r="V20" s="54"/>
      <c r="W20" s="54"/>
      <c r="X20" s="54"/>
      <c r="Y20" s="62"/>
      <c r="Z20" s="58"/>
      <c r="AA20" s="58"/>
      <c r="AB20" s="54"/>
      <c r="AC20" s="54"/>
      <c r="AD20" s="54"/>
      <c r="AE20" s="54"/>
      <c r="AF20" s="54"/>
      <c r="AG20" s="57"/>
      <c r="AH20" s="53"/>
      <c r="AI20" s="52"/>
      <c r="AJ20" s="74"/>
      <c r="AK20" s="74"/>
      <c r="AL20" s="74"/>
      <c r="AM20" s="74"/>
    </row>
    <row r="21" spans="2:41" ht="27" customHeight="1">
      <c r="B21" s="53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63"/>
      <c r="Z21" s="55"/>
      <c r="AA21" s="55"/>
      <c r="AB21" s="55"/>
      <c r="AC21" s="55"/>
      <c r="AD21" s="55"/>
      <c r="AE21" s="55"/>
      <c r="AF21" s="55"/>
      <c r="AG21" s="57"/>
      <c r="AH21" s="53"/>
      <c r="AI21" s="52"/>
      <c r="AJ21" s="74"/>
      <c r="AK21" s="74"/>
      <c r="AL21" s="74"/>
      <c r="AM21" s="74"/>
    </row>
    <row r="22" spans="2:41" ht="27" customHeight="1">
      <c r="B22" s="53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63"/>
      <c r="Z22" s="55"/>
      <c r="AA22" s="55"/>
      <c r="AB22" s="55"/>
      <c r="AC22" s="55"/>
      <c r="AD22" s="55"/>
      <c r="AE22" s="55"/>
      <c r="AF22" s="55"/>
      <c r="AG22" s="57"/>
      <c r="AH22" s="53"/>
      <c r="AI22" s="52"/>
      <c r="AJ22" s="74"/>
      <c r="AK22" s="74"/>
      <c r="AL22" s="74"/>
      <c r="AM22" s="74"/>
    </row>
    <row r="23" spans="2:41">
      <c r="B23" s="3" t="s">
        <v>9</v>
      </c>
      <c r="C23" s="3"/>
      <c r="D23" s="3" t="s">
        <v>28</v>
      </c>
      <c r="E23" s="3" t="s">
        <v>28</v>
      </c>
      <c r="F23" s="3"/>
      <c r="G23" s="3"/>
      <c r="H23" s="3"/>
      <c r="I23" s="3"/>
      <c r="J23" s="3"/>
      <c r="K23" s="3" t="s">
        <v>28</v>
      </c>
      <c r="L23" s="3" t="s">
        <v>28</v>
      </c>
      <c r="M23" s="3"/>
      <c r="N23" s="3"/>
      <c r="O23" s="3"/>
      <c r="P23" s="3"/>
      <c r="Q23" s="3"/>
      <c r="R23" s="3" t="s">
        <v>28</v>
      </c>
      <c r="S23" s="3" t="s">
        <v>28</v>
      </c>
      <c r="T23" s="3"/>
      <c r="U23" s="3"/>
      <c r="V23" s="3"/>
      <c r="W23" s="3"/>
      <c r="X23" s="3"/>
      <c r="Y23" s="3" t="s">
        <v>28</v>
      </c>
      <c r="Z23" s="3" t="s">
        <v>28</v>
      </c>
      <c r="AA23" s="3"/>
      <c r="AB23" s="3"/>
      <c r="AC23" s="3"/>
      <c r="AD23" s="3"/>
      <c r="AE23" s="3"/>
      <c r="AF23" s="3" t="s">
        <v>28</v>
      </c>
      <c r="AG23" s="3"/>
      <c r="AH23" s="3">
        <f>COUNTIF(C23:AG23,"○")</f>
        <v>9</v>
      </c>
      <c r="AI23" s="13">
        <f>AK23-AJ23</f>
        <v>45626</v>
      </c>
      <c r="AJ23" s="3">
        <f>COUNTIF(C23:AG23,"×")</f>
        <v>0</v>
      </c>
      <c r="AK23" s="17">
        <f>MAX(AC17:AG17)</f>
        <v>45626</v>
      </c>
      <c r="AL23" s="3">
        <f>COUNTIF(C18:AG18,7)+COUNTIF(C18:AG18,1)</f>
        <v>9</v>
      </c>
      <c r="AM23" s="3" t="str">
        <f>IF(AH23&gt;=AL23,"○","×")</f>
        <v>○</v>
      </c>
    </row>
    <row r="24" spans="2:41" ht="27" customHeight="1"/>
    <row r="25" spans="2:41" ht="18.75" customHeight="1">
      <c r="B25" s="3" t="s">
        <v>1</v>
      </c>
      <c r="C25" s="59">
        <f>DATE($AD$4,$AE$4+2,1)</f>
        <v>45627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1"/>
      <c r="AH25" s="52" t="s">
        <v>10</v>
      </c>
      <c r="AI25" s="52" t="s">
        <v>16</v>
      </c>
      <c r="AJ25" s="74" t="s">
        <v>31</v>
      </c>
      <c r="AK25" s="74" t="s">
        <v>33</v>
      </c>
      <c r="AL25" s="74" t="s">
        <v>32</v>
      </c>
      <c r="AM25" s="74" t="s">
        <v>34</v>
      </c>
      <c r="AO25" s="16"/>
    </row>
    <row r="26" spans="2:41">
      <c r="B26" s="3" t="s">
        <v>2</v>
      </c>
      <c r="C26" s="13">
        <f>DATE($AD$4,$AE$4+2,1)</f>
        <v>45627</v>
      </c>
      <c r="D26" s="13">
        <f>DATE($AD$4,$AE$4+2,2)</f>
        <v>45628</v>
      </c>
      <c r="E26" s="13">
        <f>DATE($AD$4,$AE$4+2,3)</f>
        <v>45629</v>
      </c>
      <c r="F26" s="13">
        <f>DATE($AD$4,$AE$4+2,4)</f>
        <v>45630</v>
      </c>
      <c r="G26" s="13">
        <f>DATE($AD$4,$AE$4+2,5)</f>
        <v>45631</v>
      </c>
      <c r="H26" s="13">
        <f>DATE($AD$4,$AE$4+2,6)</f>
        <v>45632</v>
      </c>
      <c r="I26" s="13">
        <f>DATE($AD$4,$AE$4+2,7)</f>
        <v>45633</v>
      </c>
      <c r="J26" s="13">
        <f>DATE($AD$4,$AE$4+2,8)</f>
        <v>45634</v>
      </c>
      <c r="K26" s="13">
        <f>DATE($AD$4,$AE$4+2,9)</f>
        <v>45635</v>
      </c>
      <c r="L26" s="13">
        <f>DATE($AD$4,$AE$4+2,10)</f>
        <v>45636</v>
      </c>
      <c r="M26" s="13">
        <f>DATE($AD$4,$AE$4+2,11)</f>
        <v>45637</v>
      </c>
      <c r="N26" s="13">
        <f>DATE($AD$4,$AE$4+2,12)</f>
        <v>45638</v>
      </c>
      <c r="O26" s="13">
        <f>DATE($AD$4,$AE$4+2,13)</f>
        <v>45639</v>
      </c>
      <c r="P26" s="13">
        <f>DATE($AD$4,$AE$4+2,14)</f>
        <v>45640</v>
      </c>
      <c r="Q26" s="13">
        <f>DATE($AD$4,$AE$4+2,15)</f>
        <v>45641</v>
      </c>
      <c r="R26" s="13">
        <f>DATE($AD$4,$AE$4+2,16)</f>
        <v>45642</v>
      </c>
      <c r="S26" s="13">
        <f>DATE($AD$4,$AE$4+2,17)</f>
        <v>45643</v>
      </c>
      <c r="T26" s="13">
        <f>DATE($AD$4,$AE$4+2,18)</f>
        <v>45644</v>
      </c>
      <c r="U26" s="13">
        <f>DATE($AD$4,$AE$4+2,19)</f>
        <v>45645</v>
      </c>
      <c r="V26" s="13">
        <f>DATE($AD$4,$AE$4+2,20)</f>
        <v>45646</v>
      </c>
      <c r="W26" s="13">
        <f>DATE($AD$4,$AE$4+2,21)</f>
        <v>45647</v>
      </c>
      <c r="X26" s="13">
        <f>DATE($AD$4,$AE$4+2,22)</f>
        <v>45648</v>
      </c>
      <c r="Y26" s="13">
        <f>DATE($AD$4,$AE$4+2,23)</f>
        <v>45649</v>
      </c>
      <c r="Z26" s="13">
        <f>DATE($AD$4,$AE$4+2,24)</f>
        <v>45650</v>
      </c>
      <c r="AA26" s="13">
        <f>DATE($AD$4,$AE$4+2,25)</f>
        <v>45651</v>
      </c>
      <c r="AB26" s="13">
        <f>DATE($AD$4,$AE$4+2,26)</f>
        <v>45652</v>
      </c>
      <c r="AC26" s="13">
        <f>DATE($AD$4,$AE$4+2,27)</f>
        <v>45653</v>
      </c>
      <c r="AD26" s="13">
        <f>DATE($AD$4,$AE$4+2,28)</f>
        <v>45654</v>
      </c>
      <c r="AE26" s="13">
        <f>DATE($AD$4,$AE$4+2,29)</f>
        <v>45655</v>
      </c>
      <c r="AF26" s="13">
        <f>DATE($AD$4,$AE$4+2,30)</f>
        <v>45656</v>
      </c>
      <c r="AG26" s="13">
        <f>DATE($AD$4,$AE$4+2,31)</f>
        <v>45657</v>
      </c>
      <c r="AH26" s="53"/>
      <c r="AI26" s="52"/>
      <c r="AJ26" s="74"/>
      <c r="AK26" s="74"/>
      <c r="AL26" s="74"/>
      <c r="AM26" s="74"/>
    </row>
    <row r="27" spans="2:41" hidden="1">
      <c r="B27" s="3"/>
      <c r="C27" s="15">
        <f>WEEKDAY(C26)</f>
        <v>1</v>
      </c>
      <c r="D27" s="15">
        <f t="shared" ref="D27:AG27" si="4">WEEKDAY(D26)</f>
        <v>2</v>
      </c>
      <c r="E27" s="15">
        <f t="shared" si="4"/>
        <v>3</v>
      </c>
      <c r="F27" s="15">
        <f t="shared" si="4"/>
        <v>4</v>
      </c>
      <c r="G27" s="15">
        <f t="shared" si="4"/>
        <v>5</v>
      </c>
      <c r="H27" s="15">
        <f t="shared" si="4"/>
        <v>6</v>
      </c>
      <c r="I27" s="15">
        <f t="shared" si="4"/>
        <v>7</v>
      </c>
      <c r="J27" s="15">
        <f t="shared" si="4"/>
        <v>1</v>
      </c>
      <c r="K27" s="15">
        <f t="shared" si="4"/>
        <v>2</v>
      </c>
      <c r="L27" s="15">
        <f t="shared" si="4"/>
        <v>3</v>
      </c>
      <c r="M27" s="15">
        <f t="shared" si="4"/>
        <v>4</v>
      </c>
      <c r="N27" s="15">
        <f t="shared" si="4"/>
        <v>5</v>
      </c>
      <c r="O27" s="15">
        <f t="shared" si="4"/>
        <v>6</v>
      </c>
      <c r="P27" s="15">
        <f t="shared" si="4"/>
        <v>7</v>
      </c>
      <c r="Q27" s="15">
        <f t="shared" si="4"/>
        <v>1</v>
      </c>
      <c r="R27" s="15">
        <f t="shared" si="4"/>
        <v>2</v>
      </c>
      <c r="S27" s="15">
        <f t="shared" si="4"/>
        <v>3</v>
      </c>
      <c r="T27" s="15">
        <f t="shared" si="4"/>
        <v>4</v>
      </c>
      <c r="U27" s="15">
        <f t="shared" si="4"/>
        <v>5</v>
      </c>
      <c r="V27" s="15">
        <f t="shared" si="4"/>
        <v>6</v>
      </c>
      <c r="W27" s="15">
        <f t="shared" si="4"/>
        <v>7</v>
      </c>
      <c r="X27" s="15">
        <f t="shared" si="4"/>
        <v>1</v>
      </c>
      <c r="Y27" s="15">
        <f t="shared" si="4"/>
        <v>2</v>
      </c>
      <c r="Z27" s="15">
        <f t="shared" si="4"/>
        <v>3</v>
      </c>
      <c r="AA27" s="15">
        <f t="shared" si="4"/>
        <v>4</v>
      </c>
      <c r="AB27" s="15">
        <f t="shared" si="4"/>
        <v>5</v>
      </c>
      <c r="AC27" s="15">
        <f t="shared" si="4"/>
        <v>6</v>
      </c>
      <c r="AD27" s="15">
        <f t="shared" si="4"/>
        <v>7</v>
      </c>
      <c r="AE27" s="15">
        <f t="shared" si="4"/>
        <v>1</v>
      </c>
      <c r="AF27" s="15">
        <f t="shared" si="4"/>
        <v>2</v>
      </c>
      <c r="AG27" s="15">
        <f t="shared" si="4"/>
        <v>3</v>
      </c>
      <c r="AH27" s="53"/>
      <c r="AI27" s="52"/>
      <c r="AJ27" s="74"/>
      <c r="AK27" s="74"/>
      <c r="AL27" s="74"/>
      <c r="AM27" s="74"/>
      <c r="AN27" s="10"/>
    </row>
    <row r="28" spans="2:41">
      <c r="B28" s="3" t="s">
        <v>3</v>
      </c>
      <c r="C28" s="14">
        <f>C26</f>
        <v>45627</v>
      </c>
      <c r="D28" s="14">
        <f t="shared" ref="D28:AF28" si="5">D26</f>
        <v>45628</v>
      </c>
      <c r="E28" s="14">
        <f t="shared" si="5"/>
        <v>45629</v>
      </c>
      <c r="F28" s="14">
        <f t="shared" si="5"/>
        <v>45630</v>
      </c>
      <c r="G28" s="14">
        <f t="shared" si="5"/>
        <v>45631</v>
      </c>
      <c r="H28" s="14">
        <f t="shared" si="5"/>
        <v>45632</v>
      </c>
      <c r="I28" s="14">
        <f t="shared" si="5"/>
        <v>45633</v>
      </c>
      <c r="J28" s="14">
        <f t="shared" si="5"/>
        <v>45634</v>
      </c>
      <c r="K28" s="14">
        <f t="shared" si="5"/>
        <v>45635</v>
      </c>
      <c r="L28" s="14">
        <f t="shared" si="5"/>
        <v>45636</v>
      </c>
      <c r="M28" s="14">
        <f t="shared" si="5"/>
        <v>45637</v>
      </c>
      <c r="N28" s="14">
        <f t="shared" si="5"/>
        <v>45638</v>
      </c>
      <c r="O28" s="14">
        <f t="shared" si="5"/>
        <v>45639</v>
      </c>
      <c r="P28" s="14">
        <f t="shared" si="5"/>
        <v>45640</v>
      </c>
      <c r="Q28" s="14">
        <f t="shared" si="5"/>
        <v>45641</v>
      </c>
      <c r="R28" s="14">
        <f t="shared" si="5"/>
        <v>45642</v>
      </c>
      <c r="S28" s="14">
        <f t="shared" si="5"/>
        <v>45643</v>
      </c>
      <c r="T28" s="14">
        <f t="shared" si="5"/>
        <v>45644</v>
      </c>
      <c r="U28" s="14">
        <f t="shared" si="5"/>
        <v>45645</v>
      </c>
      <c r="V28" s="14">
        <f t="shared" si="5"/>
        <v>45646</v>
      </c>
      <c r="W28" s="14">
        <f t="shared" si="5"/>
        <v>45647</v>
      </c>
      <c r="X28" s="14">
        <f t="shared" si="5"/>
        <v>45648</v>
      </c>
      <c r="Y28" s="14">
        <f t="shared" si="5"/>
        <v>45649</v>
      </c>
      <c r="Z28" s="14">
        <f t="shared" si="5"/>
        <v>45650</v>
      </c>
      <c r="AA28" s="14">
        <f t="shared" si="5"/>
        <v>45651</v>
      </c>
      <c r="AB28" s="14">
        <f t="shared" si="5"/>
        <v>45652</v>
      </c>
      <c r="AC28" s="14">
        <f t="shared" si="5"/>
        <v>45653</v>
      </c>
      <c r="AD28" s="14">
        <f t="shared" si="5"/>
        <v>45654</v>
      </c>
      <c r="AE28" s="14">
        <f t="shared" si="5"/>
        <v>45655</v>
      </c>
      <c r="AF28" s="14">
        <f t="shared" si="5"/>
        <v>45656</v>
      </c>
      <c r="AG28" s="14">
        <f>AG26</f>
        <v>45657</v>
      </c>
      <c r="AH28" s="53"/>
      <c r="AI28" s="52"/>
      <c r="AJ28" s="74"/>
      <c r="AK28" s="74"/>
      <c r="AL28" s="74"/>
      <c r="AM28" s="74"/>
      <c r="AN28" s="10"/>
    </row>
    <row r="29" spans="2:41" ht="27" customHeight="1">
      <c r="B29" s="52" t="s">
        <v>8</v>
      </c>
      <c r="C29" s="54"/>
      <c r="D29" s="54"/>
      <c r="E29" s="54"/>
      <c r="F29" s="54"/>
      <c r="G29" s="54"/>
      <c r="H29" s="54"/>
      <c r="I29" s="56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64"/>
      <c r="Z29" s="56"/>
      <c r="AA29" s="54"/>
      <c r="AB29" s="54"/>
      <c r="AC29" s="54"/>
      <c r="AD29" s="54"/>
      <c r="AE29" s="62"/>
      <c r="AF29" s="62"/>
      <c r="AG29" s="75"/>
      <c r="AH29" s="53"/>
      <c r="AI29" s="52"/>
      <c r="AJ29" s="74"/>
      <c r="AK29" s="74"/>
      <c r="AL29" s="74"/>
      <c r="AM29" s="74"/>
    </row>
    <row r="30" spans="2:41" ht="27" customHeight="1">
      <c r="B30" s="53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63"/>
      <c r="Z30" s="55"/>
      <c r="AA30" s="55"/>
      <c r="AB30" s="55"/>
      <c r="AC30" s="55"/>
      <c r="AD30" s="55"/>
      <c r="AE30" s="63"/>
      <c r="AF30" s="63"/>
      <c r="AG30" s="76"/>
      <c r="AH30" s="53"/>
      <c r="AI30" s="52"/>
      <c r="AJ30" s="74"/>
      <c r="AK30" s="74"/>
      <c r="AL30" s="74"/>
      <c r="AM30" s="74"/>
    </row>
    <row r="31" spans="2:41" ht="27" customHeight="1">
      <c r="B31" s="53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63"/>
      <c r="Z31" s="55"/>
      <c r="AA31" s="55"/>
      <c r="AB31" s="55"/>
      <c r="AC31" s="55"/>
      <c r="AD31" s="55"/>
      <c r="AE31" s="63"/>
      <c r="AF31" s="63"/>
      <c r="AG31" s="76"/>
      <c r="AH31" s="53"/>
      <c r="AI31" s="52"/>
      <c r="AJ31" s="74"/>
      <c r="AK31" s="74"/>
      <c r="AL31" s="74"/>
      <c r="AM31" s="74"/>
    </row>
    <row r="32" spans="2:41">
      <c r="B32" s="3" t="s">
        <v>9</v>
      </c>
      <c r="C32" s="3" t="s">
        <v>28</v>
      </c>
      <c r="D32" s="3"/>
      <c r="E32" s="3"/>
      <c r="F32" s="3"/>
      <c r="G32" s="3" t="s">
        <v>28</v>
      </c>
      <c r="H32" s="3"/>
      <c r="I32" s="3"/>
      <c r="J32" s="3" t="s">
        <v>28</v>
      </c>
      <c r="K32" s="3"/>
      <c r="L32" s="3"/>
      <c r="M32" s="3"/>
      <c r="N32" s="3"/>
      <c r="O32" s="3"/>
      <c r="P32" s="3" t="s">
        <v>28</v>
      </c>
      <c r="Q32" s="3" t="s">
        <v>28</v>
      </c>
      <c r="R32" s="3"/>
      <c r="S32" s="3"/>
      <c r="T32" s="3"/>
      <c r="U32" s="3"/>
      <c r="V32" s="3"/>
      <c r="W32" s="3" t="s">
        <v>28</v>
      </c>
      <c r="X32" s="3" t="s">
        <v>28</v>
      </c>
      <c r="Y32" s="3"/>
      <c r="Z32" s="3"/>
      <c r="AA32" s="3"/>
      <c r="AB32" s="3"/>
      <c r="AC32" s="3"/>
      <c r="AD32" s="3" t="s">
        <v>28</v>
      </c>
      <c r="AE32" s="3" t="s">
        <v>30</v>
      </c>
      <c r="AF32" s="3" t="s">
        <v>30</v>
      </c>
      <c r="AG32" s="3" t="s">
        <v>30</v>
      </c>
      <c r="AH32" s="3">
        <f>COUNTIF(C32:AG32,"○")</f>
        <v>8</v>
      </c>
      <c r="AI32" s="13">
        <f>AK32-AJ32</f>
        <v>45654</v>
      </c>
      <c r="AJ32" s="3">
        <f>COUNTIF(C32:AG32,"×")</f>
        <v>3</v>
      </c>
      <c r="AK32" s="17">
        <f>MAX(AC26:AG26)</f>
        <v>45657</v>
      </c>
      <c r="AL32" s="3">
        <v>8</v>
      </c>
      <c r="AM32" s="3" t="str">
        <f>IF(AH32&gt;=AL32,"○","×")</f>
        <v>○</v>
      </c>
    </row>
    <row r="33" spans="2:41" ht="27" customHeight="1"/>
    <row r="34" spans="2:41" ht="18.75" customHeight="1">
      <c r="B34" s="3" t="s">
        <v>1</v>
      </c>
      <c r="C34" s="59">
        <f>DATE($AD$4,$AE$4+3,1)</f>
        <v>45658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1"/>
      <c r="AH34" s="52" t="s">
        <v>10</v>
      </c>
      <c r="AI34" s="52" t="s">
        <v>16</v>
      </c>
      <c r="AJ34" s="74" t="s">
        <v>31</v>
      </c>
      <c r="AK34" s="74" t="s">
        <v>33</v>
      </c>
      <c r="AL34" s="74" t="s">
        <v>32</v>
      </c>
      <c r="AM34" s="74" t="s">
        <v>34</v>
      </c>
      <c r="AO34" s="16"/>
    </row>
    <row r="35" spans="2:41">
      <c r="B35" s="3" t="s">
        <v>2</v>
      </c>
      <c r="C35" s="13">
        <f>DATE($AD$4,$AE$4+3,1)</f>
        <v>45658</v>
      </c>
      <c r="D35" s="13">
        <f>DATE($AD$4,$AE$4+3,2)</f>
        <v>45659</v>
      </c>
      <c r="E35" s="13">
        <f>DATE($AD$4,$AE$4+3,3)</f>
        <v>45660</v>
      </c>
      <c r="F35" s="13">
        <f>DATE($AD$4,$AE$4+3,4)</f>
        <v>45661</v>
      </c>
      <c r="G35" s="13">
        <f>DATE($AD$4,$AE$4+3,5)</f>
        <v>45662</v>
      </c>
      <c r="H35" s="13">
        <f>DATE($AD$4,$AE$4+3,6)</f>
        <v>45663</v>
      </c>
      <c r="I35" s="13">
        <f>DATE($AD$4,$AE$4+3,7)</f>
        <v>45664</v>
      </c>
      <c r="J35" s="13">
        <f>DATE($AD$4,$AE$4+3,8)</f>
        <v>45665</v>
      </c>
      <c r="K35" s="13">
        <f>DATE($AD$4,$AE$4+3,9)</f>
        <v>45666</v>
      </c>
      <c r="L35" s="13">
        <f>DATE($AD$4,$AE$4+3,10)</f>
        <v>45667</v>
      </c>
      <c r="M35" s="13">
        <f>DATE($AD$4,$AE$4+3,11)</f>
        <v>45668</v>
      </c>
      <c r="N35" s="13">
        <f>DATE($AD$4,$AE$4+3,12)</f>
        <v>45669</v>
      </c>
      <c r="O35" s="13">
        <f>DATE($AD$4,$AE$4+3,13)</f>
        <v>45670</v>
      </c>
      <c r="P35" s="13">
        <f>DATE($AD$4,$AE$4+3,14)</f>
        <v>45671</v>
      </c>
      <c r="Q35" s="13">
        <f>DATE($AD$4,$AE$4+3,15)</f>
        <v>45672</v>
      </c>
      <c r="R35" s="13">
        <f>DATE($AD$4,$AE$4+3,16)</f>
        <v>45673</v>
      </c>
      <c r="S35" s="13">
        <f>DATE($AD$4,$AE$4+3,17)</f>
        <v>45674</v>
      </c>
      <c r="T35" s="13">
        <f>DATE($AD$4,$AE$4+3,18)</f>
        <v>45675</v>
      </c>
      <c r="U35" s="13">
        <f>DATE($AD$4,$AE$4+3,19)</f>
        <v>45676</v>
      </c>
      <c r="V35" s="13">
        <f>DATE($AD$4,$AE$4+3,20)</f>
        <v>45677</v>
      </c>
      <c r="W35" s="13">
        <f>DATE($AD$4,$AE$4+3,21)</f>
        <v>45678</v>
      </c>
      <c r="X35" s="13">
        <f>DATE($AD$4,$AE$4+3,22)</f>
        <v>45679</v>
      </c>
      <c r="Y35" s="13">
        <f>DATE($AD$4,$AE$4+3,23)</f>
        <v>45680</v>
      </c>
      <c r="Z35" s="13">
        <f>DATE($AD$4,$AE$4+3,24)</f>
        <v>45681</v>
      </c>
      <c r="AA35" s="13">
        <f>DATE($AD$4,$AE$4+3,25)</f>
        <v>45682</v>
      </c>
      <c r="AB35" s="13">
        <f>DATE($AD$4,$AE$4+3,26)</f>
        <v>45683</v>
      </c>
      <c r="AC35" s="13">
        <f>DATE($AD$4,$AE$4+3,27)</f>
        <v>45684</v>
      </c>
      <c r="AD35" s="13">
        <f>DATE($AD$4,$AE$4+3,28)</f>
        <v>45685</v>
      </c>
      <c r="AE35" s="13">
        <f>DATE($AD$4,$AE$4+3,29)</f>
        <v>45686</v>
      </c>
      <c r="AF35" s="13">
        <f>DATE($AD$4,$AE$4+3,30)</f>
        <v>45687</v>
      </c>
      <c r="AG35" s="13">
        <f>DATE($AD$4,$AE$4+3,31)</f>
        <v>45688</v>
      </c>
      <c r="AH35" s="53"/>
      <c r="AI35" s="52"/>
      <c r="AJ35" s="74"/>
      <c r="AK35" s="74"/>
      <c r="AL35" s="74"/>
      <c r="AM35" s="74"/>
    </row>
    <row r="36" spans="2:41" hidden="1">
      <c r="B36" s="3"/>
      <c r="C36" s="15">
        <f>WEEKDAY(C35)</f>
        <v>4</v>
      </c>
      <c r="D36" s="15">
        <f t="shared" ref="D36:AG36" si="6">WEEKDAY(D35)</f>
        <v>5</v>
      </c>
      <c r="E36" s="15">
        <f t="shared" si="6"/>
        <v>6</v>
      </c>
      <c r="F36" s="15">
        <f t="shared" si="6"/>
        <v>7</v>
      </c>
      <c r="G36" s="15">
        <f t="shared" si="6"/>
        <v>1</v>
      </c>
      <c r="H36" s="15">
        <f t="shared" si="6"/>
        <v>2</v>
      </c>
      <c r="I36" s="15">
        <f t="shared" si="6"/>
        <v>3</v>
      </c>
      <c r="J36" s="15">
        <f t="shared" si="6"/>
        <v>4</v>
      </c>
      <c r="K36" s="15">
        <f t="shared" si="6"/>
        <v>5</v>
      </c>
      <c r="L36" s="15">
        <f t="shared" si="6"/>
        <v>6</v>
      </c>
      <c r="M36" s="15">
        <f t="shared" si="6"/>
        <v>7</v>
      </c>
      <c r="N36" s="15">
        <f t="shared" si="6"/>
        <v>1</v>
      </c>
      <c r="O36" s="15">
        <f t="shared" si="6"/>
        <v>2</v>
      </c>
      <c r="P36" s="15">
        <f t="shared" si="6"/>
        <v>3</v>
      </c>
      <c r="Q36" s="15">
        <f t="shared" si="6"/>
        <v>4</v>
      </c>
      <c r="R36" s="15">
        <f t="shared" si="6"/>
        <v>5</v>
      </c>
      <c r="S36" s="15">
        <f t="shared" si="6"/>
        <v>6</v>
      </c>
      <c r="T36" s="15">
        <f t="shared" si="6"/>
        <v>7</v>
      </c>
      <c r="U36" s="15">
        <f t="shared" si="6"/>
        <v>1</v>
      </c>
      <c r="V36" s="15">
        <f t="shared" si="6"/>
        <v>2</v>
      </c>
      <c r="W36" s="15">
        <f t="shared" si="6"/>
        <v>3</v>
      </c>
      <c r="X36" s="15">
        <f t="shared" si="6"/>
        <v>4</v>
      </c>
      <c r="Y36" s="15">
        <f t="shared" si="6"/>
        <v>5</v>
      </c>
      <c r="Z36" s="15">
        <f t="shared" si="6"/>
        <v>6</v>
      </c>
      <c r="AA36" s="15">
        <f t="shared" si="6"/>
        <v>7</v>
      </c>
      <c r="AB36" s="15">
        <f t="shared" si="6"/>
        <v>1</v>
      </c>
      <c r="AC36" s="15">
        <f t="shared" si="6"/>
        <v>2</v>
      </c>
      <c r="AD36" s="15">
        <f t="shared" si="6"/>
        <v>3</v>
      </c>
      <c r="AE36" s="15">
        <f t="shared" si="6"/>
        <v>4</v>
      </c>
      <c r="AF36" s="15">
        <f t="shared" si="6"/>
        <v>5</v>
      </c>
      <c r="AG36" s="15">
        <f t="shared" si="6"/>
        <v>6</v>
      </c>
      <c r="AH36" s="53"/>
      <c r="AI36" s="52"/>
      <c r="AJ36" s="74"/>
      <c r="AK36" s="74"/>
      <c r="AL36" s="74"/>
      <c r="AM36" s="74"/>
      <c r="AN36" s="10"/>
    </row>
    <row r="37" spans="2:41">
      <c r="B37" s="3" t="s">
        <v>3</v>
      </c>
      <c r="C37" s="14">
        <f>C35</f>
        <v>45658</v>
      </c>
      <c r="D37" s="14">
        <f t="shared" ref="D37:AG37" si="7">D35</f>
        <v>45659</v>
      </c>
      <c r="E37" s="14">
        <f t="shared" si="7"/>
        <v>45660</v>
      </c>
      <c r="F37" s="14">
        <f t="shared" si="7"/>
        <v>45661</v>
      </c>
      <c r="G37" s="14">
        <f t="shared" si="7"/>
        <v>45662</v>
      </c>
      <c r="H37" s="14">
        <f t="shared" si="7"/>
        <v>45663</v>
      </c>
      <c r="I37" s="14">
        <f t="shared" si="7"/>
        <v>45664</v>
      </c>
      <c r="J37" s="14">
        <f t="shared" si="7"/>
        <v>45665</v>
      </c>
      <c r="K37" s="14">
        <f t="shared" si="7"/>
        <v>45666</v>
      </c>
      <c r="L37" s="14">
        <f t="shared" si="7"/>
        <v>45667</v>
      </c>
      <c r="M37" s="14">
        <f t="shared" si="7"/>
        <v>45668</v>
      </c>
      <c r="N37" s="14">
        <f t="shared" si="7"/>
        <v>45669</v>
      </c>
      <c r="O37" s="14">
        <f t="shared" si="7"/>
        <v>45670</v>
      </c>
      <c r="P37" s="14">
        <f t="shared" si="7"/>
        <v>45671</v>
      </c>
      <c r="Q37" s="14">
        <f t="shared" si="7"/>
        <v>45672</v>
      </c>
      <c r="R37" s="14">
        <f t="shared" si="7"/>
        <v>45673</v>
      </c>
      <c r="S37" s="14">
        <f t="shared" si="7"/>
        <v>45674</v>
      </c>
      <c r="T37" s="14">
        <f t="shared" si="7"/>
        <v>45675</v>
      </c>
      <c r="U37" s="14">
        <f t="shared" si="7"/>
        <v>45676</v>
      </c>
      <c r="V37" s="14">
        <f t="shared" si="7"/>
        <v>45677</v>
      </c>
      <c r="W37" s="14">
        <f t="shared" si="7"/>
        <v>45678</v>
      </c>
      <c r="X37" s="14">
        <f t="shared" si="7"/>
        <v>45679</v>
      </c>
      <c r="Y37" s="14">
        <f t="shared" si="7"/>
        <v>45680</v>
      </c>
      <c r="Z37" s="14">
        <f t="shared" si="7"/>
        <v>45681</v>
      </c>
      <c r="AA37" s="14">
        <f t="shared" si="7"/>
        <v>45682</v>
      </c>
      <c r="AB37" s="14">
        <f t="shared" si="7"/>
        <v>45683</v>
      </c>
      <c r="AC37" s="14">
        <f t="shared" si="7"/>
        <v>45684</v>
      </c>
      <c r="AD37" s="14">
        <f t="shared" si="7"/>
        <v>45685</v>
      </c>
      <c r="AE37" s="14">
        <f t="shared" si="7"/>
        <v>45686</v>
      </c>
      <c r="AF37" s="14">
        <f t="shared" si="7"/>
        <v>45687</v>
      </c>
      <c r="AG37" s="14">
        <f t="shared" si="7"/>
        <v>45688</v>
      </c>
      <c r="AH37" s="53"/>
      <c r="AI37" s="52"/>
      <c r="AJ37" s="74"/>
      <c r="AK37" s="74"/>
      <c r="AL37" s="74"/>
      <c r="AM37" s="74"/>
      <c r="AN37" s="10"/>
    </row>
    <row r="38" spans="2:41" ht="27" customHeight="1">
      <c r="B38" s="52" t="s">
        <v>8</v>
      </c>
      <c r="C38" s="64"/>
      <c r="D38" s="62"/>
      <c r="E38" s="62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5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7"/>
      <c r="AH38" s="53"/>
      <c r="AI38" s="52"/>
      <c r="AJ38" s="74"/>
      <c r="AK38" s="74"/>
      <c r="AL38" s="74"/>
      <c r="AM38" s="74"/>
    </row>
    <row r="39" spans="2:41" ht="27" customHeight="1">
      <c r="B39" s="53"/>
      <c r="C39" s="63"/>
      <c r="D39" s="63"/>
      <c r="E39" s="63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7"/>
      <c r="AH39" s="53"/>
      <c r="AI39" s="52"/>
      <c r="AJ39" s="74"/>
      <c r="AK39" s="74"/>
      <c r="AL39" s="74"/>
      <c r="AM39" s="74"/>
    </row>
    <row r="40" spans="2:41" ht="27" customHeight="1">
      <c r="B40" s="53"/>
      <c r="C40" s="63"/>
      <c r="D40" s="63"/>
      <c r="E40" s="63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7"/>
      <c r="AH40" s="53"/>
      <c r="AI40" s="52"/>
      <c r="AJ40" s="74"/>
      <c r="AK40" s="74"/>
      <c r="AL40" s="74"/>
      <c r="AM40" s="74"/>
    </row>
    <row r="41" spans="2:41">
      <c r="B41" s="3" t="s">
        <v>9</v>
      </c>
      <c r="C41" s="3" t="s">
        <v>30</v>
      </c>
      <c r="D41" s="3" t="s">
        <v>30</v>
      </c>
      <c r="E41" s="3" t="s">
        <v>30</v>
      </c>
      <c r="F41" s="3" t="s">
        <v>28</v>
      </c>
      <c r="G41" s="3" t="s">
        <v>28</v>
      </c>
      <c r="H41" s="3"/>
      <c r="I41" s="3"/>
      <c r="J41" s="3"/>
      <c r="K41" s="3"/>
      <c r="L41" s="3"/>
      <c r="M41" s="3" t="s">
        <v>28</v>
      </c>
      <c r="N41" s="3" t="s">
        <v>28</v>
      </c>
      <c r="O41" s="3"/>
      <c r="P41" s="3"/>
      <c r="Q41" s="3"/>
      <c r="R41" s="3"/>
      <c r="S41" s="3"/>
      <c r="T41" s="3" t="s">
        <v>28</v>
      </c>
      <c r="U41" s="3" t="s">
        <v>28</v>
      </c>
      <c r="V41" s="3"/>
      <c r="W41" s="3"/>
      <c r="X41" s="3"/>
      <c r="Y41" s="3"/>
      <c r="Z41" s="3"/>
      <c r="AA41" s="3" t="s">
        <v>28</v>
      </c>
      <c r="AB41" s="3" t="s">
        <v>28</v>
      </c>
      <c r="AC41" s="3"/>
      <c r="AD41" s="3"/>
      <c r="AE41" s="3"/>
      <c r="AF41" s="3"/>
      <c r="AG41" s="3"/>
      <c r="AH41" s="3">
        <f>COUNTIF(C41:AG41,"○")</f>
        <v>8</v>
      </c>
      <c r="AI41" s="13">
        <f>AK41-AJ41</f>
        <v>45685</v>
      </c>
      <c r="AJ41" s="3">
        <f>COUNTIF(C41:AG41,"×")</f>
        <v>3</v>
      </c>
      <c r="AK41" s="17">
        <f>MAX(AC35:AG35)</f>
        <v>45688</v>
      </c>
      <c r="AL41" s="3">
        <v>6</v>
      </c>
      <c r="AM41" s="3" t="str">
        <f>IF(AH41&gt;=AL41,"○","×")</f>
        <v>○</v>
      </c>
    </row>
    <row r="42" spans="2:41" ht="27" customHeight="1"/>
    <row r="43" spans="2:41" ht="18.75" customHeight="1">
      <c r="B43" s="3" t="s">
        <v>1</v>
      </c>
      <c r="C43" s="59">
        <f>DATE($AD$4,$AE$4+4,1)</f>
        <v>45689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1"/>
      <c r="AH43" s="52" t="s">
        <v>10</v>
      </c>
      <c r="AI43" s="52" t="s">
        <v>16</v>
      </c>
      <c r="AJ43" s="74" t="s">
        <v>31</v>
      </c>
      <c r="AK43" s="74" t="s">
        <v>33</v>
      </c>
      <c r="AL43" s="74" t="s">
        <v>32</v>
      </c>
      <c r="AM43" s="74" t="s">
        <v>34</v>
      </c>
      <c r="AO43" s="16"/>
    </row>
    <row r="44" spans="2:41">
      <c r="B44" s="3" t="s">
        <v>2</v>
      </c>
      <c r="C44" s="13">
        <f>DATE($AD$4,$AE$4+4,1)</f>
        <v>45689</v>
      </c>
      <c r="D44" s="13">
        <f>DATE($AD$4,$AE$4+4,2)</f>
        <v>45690</v>
      </c>
      <c r="E44" s="13">
        <f>DATE($AD$4,$AE$4+4,3)</f>
        <v>45691</v>
      </c>
      <c r="F44" s="13">
        <f>DATE($AD$4,$AE$4+4,4)</f>
        <v>45692</v>
      </c>
      <c r="G44" s="13">
        <f>DATE($AD$4,$AE$4+4,5)</f>
        <v>45693</v>
      </c>
      <c r="H44" s="13">
        <f>DATE($AD$4,$AE$4+4,6)</f>
        <v>45694</v>
      </c>
      <c r="I44" s="13">
        <f>DATE($AD$4,$AE$4+4,7)</f>
        <v>45695</v>
      </c>
      <c r="J44" s="13">
        <f>DATE($AD$4,$AE$4+4,8)</f>
        <v>45696</v>
      </c>
      <c r="K44" s="13">
        <f>DATE($AD$4,$AE$4+4,9)</f>
        <v>45697</v>
      </c>
      <c r="L44" s="13">
        <f>DATE($AD$4,$AE$4+4,10)</f>
        <v>45698</v>
      </c>
      <c r="M44" s="13">
        <f>DATE($AD$4,$AE$4+4,11)</f>
        <v>45699</v>
      </c>
      <c r="N44" s="13">
        <f>DATE($AD$4,$AE$4+4,12)</f>
        <v>45700</v>
      </c>
      <c r="O44" s="13">
        <f>DATE($AD$4,$AE$4+4,13)</f>
        <v>45701</v>
      </c>
      <c r="P44" s="13">
        <f>DATE($AD$4,$AE$4+4,14)</f>
        <v>45702</v>
      </c>
      <c r="Q44" s="13">
        <f>DATE($AD$4,$AE$4+4,15)</f>
        <v>45703</v>
      </c>
      <c r="R44" s="13">
        <f>DATE($AD$4,$AE$4+4,16)</f>
        <v>45704</v>
      </c>
      <c r="S44" s="13">
        <f>DATE($AD$4,$AE$4+4,17)</f>
        <v>45705</v>
      </c>
      <c r="T44" s="13">
        <f>DATE($AD$4,$AE$4+4,18)</f>
        <v>45706</v>
      </c>
      <c r="U44" s="13">
        <f>DATE($AD$4,$AE$4+4,19)</f>
        <v>45707</v>
      </c>
      <c r="V44" s="13">
        <f>DATE($AD$4,$AE$4+4,20)</f>
        <v>45708</v>
      </c>
      <c r="W44" s="13">
        <f>DATE($AD$4,$AE$4+4,21)</f>
        <v>45709</v>
      </c>
      <c r="X44" s="13">
        <f>DATE($AD$4,$AE$4+4,22)</f>
        <v>45710</v>
      </c>
      <c r="Y44" s="13">
        <f>DATE($AD$4,$AE$4+4,23)</f>
        <v>45711</v>
      </c>
      <c r="Z44" s="13">
        <f>DATE($AD$4,$AE$4+4,24)</f>
        <v>45712</v>
      </c>
      <c r="AA44" s="13">
        <f>DATE($AD$4,$AE$4+4,25)</f>
        <v>45713</v>
      </c>
      <c r="AB44" s="13">
        <f>DATE($AD$4,$AE$4+4,26)</f>
        <v>45714</v>
      </c>
      <c r="AC44" s="13">
        <f>DATE($AD$4,$AE$4+4,27)</f>
        <v>45715</v>
      </c>
      <c r="AD44" s="13">
        <f>DATE($AD$4,$AE$4+4,28)</f>
        <v>45716</v>
      </c>
      <c r="AE44" s="13"/>
      <c r="AF44" s="13"/>
      <c r="AG44" s="13"/>
      <c r="AH44" s="53"/>
      <c r="AI44" s="52"/>
      <c r="AJ44" s="74"/>
      <c r="AK44" s="74"/>
      <c r="AL44" s="74"/>
      <c r="AM44" s="74"/>
    </row>
    <row r="45" spans="2:41" hidden="1">
      <c r="B45" s="3"/>
      <c r="C45" s="15">
        <f>WEEKDAY(C44)</f>
        <v>7</v>
      </c>
      <c r="D45" s="15">
        <f t="shared" ref="D45:AD45" si="8">WEEKDAY(D44)</f>
        <v>1</v>
      </c>
      <c r="E45" s="15">
        <f t="shared" si="8"/>
        <v>2</v>
      </c>
      <c r="F45" s="15">
        <f t="shared" si="8"/>
        <v>3</v>
      </c>
      <c r="G45" s="15">
        <f t="shared" si="8"/>
        <v>4</v>
      </c>
      <c r="H45" s="15">
        <f t="shared" si="8"/>
        <v>5</v>
      </c>
      <c r="I45" s="15">
        <f t="shared" si="8"/>
        <v>6</v>
      </c>
      <c r="J45" s="15">
        <f t="shared" si="8"/>
        <v>7</v>
      </c>
      <c r="K45" s="15">
        <f t="shared" si="8"/>
        <v>1</v>
      </c>
      <c r="L45" s="15">
        <f t="shared" si="8"/>
        <v>2</v>
      </c>
      <c r="M45" s="15">
        <f t="shared" si="8"/>
        <v>3</v>
      </c>
      <c r="N45" s="15">
        <f t="shared" si="8"/>
        <v>4</v>
      </c>
      <c r="O45" s="15">
        <f t="shared" si="8"/>
        <v>5</v>
      </c>
      <c r="P45" s="15">
        <f t="shared" si="8"/>
        <v>6</v>
      </c>
      <c r="Q45" s="15">
        <f t="shared" si="8"/>
        <v>7</v>
      </c>
      <c r="R45" s="15">
        <f t="shared" si="8"/>
        <v>1</v>
      </c>
      <c r="S45" s="15">
        <f t="shared" si="8"/>
        <v>2</v>
      </c>
      <c r="T45" s="15">
        <f t="shared" si="8"/>
        <v>3</v>
      </c>
      <c r="U45" s="15">
        <f t="shared" si="8"/>
        <v>4</v>
      </c>
      <c r="V45" s="15">
        <f t="shared" si="8"/>
        <v>5</v>
      </c>
      <c r="W45" s="15">
        <f t="shared" si="8"/>
        <v>6</v>
      </c>
      <c r="X45" s="15">
        <f t="shared" si="8"/>
        <v>7</v>
      </c>
      <c r="Y45" s="15">
        <f t="shared" si="8"/>
        <v>1</v>
      </c>
      <c r="Z45" s="15">
        <f t="shared" si="8"/>
        <v>2</v>
      </c>
      <c r="AA45" s="15">
        <f t="shared" si="8"/>
        <v>3</v>
      </c>
      <c r="AB45" s="15">
        <f t="shared" si="8"/>
        <v>4</v>
      </c>
      <c r="AC45" s="15">
        <f t="shared" si="8"/>
        <v>5</v>
      </c>
      <c r="AD45" s="15">
        <f t="shared" si="8"/>
        <v>6</v>
      </c>
      <c r="AE45" s="15"/>
      <c r="AF45" s="15"/>
      <c r="AG45" s="15"/>
      <c r="AH45" s="53"/>
      <c r="AI45" s="52"/>
      <c r="AJ45" s="74"/>
      <c r="AK45" s="74"/>
      <c r="AL45" s="74"/>
      <c r="AM45" s="74"/>
      <c r="AN45" s="10"/>
    </row>
    <row r="46" spans="2:41">
      <c r="B46" s="3" t="s">
        <v>3</v>
      </c>
      <c r="C46" s="14">
        <f>C44</f>
        <v>45689</v>
      </c>
      <c r="D46" s="14">
        <f t="shared" ref="D46:AD46" si="9">D44</f>
        <v>45690</v>
      </c>
      <c r="E46" s="14">
        <f t="shared" si="9"/>
        <v>45691</v>
      </c>
      <c r="F46" s="14">
        <f t="shared" si="9"/>
        <v>45692</v>
      </c>
      <c r="G46" s="14">
        <f t="shared" si="9"/>
        <v>45693</v>
      </c>
      <c r="H46" s="14">
        <f t="shared" si="9"/>
        <v>45694</v>
      </c>
      <c r="I46" s="14">
        <f t="shared" si="9"/>
        <v>45695</v>
      </c>
      <c r="J46" s="14">
        <f t="shared" si="9"/>
        <v>45696</v>
      </c>
      <c r="K46" s="14">
        <f t="shared" si="9"/>
        <v>45697</v>
      </c>
      <c r="L46" s="14">
        <f t="shared" si="9"/>
        <v>45698</v>
      </c>
      <c r="M46" s="14">
        <f t="shared" si="9"/>
        <v>45699</v>
      </c>
      <c r="N46" s="14">
        <f t="shared" si="9"/>
        <v>45700</v>
      </c>
      <c r="O46" s="14">
        <f t="shared" si="9"/>
        <v>45701</v>
      </c>
      <c r="P46" s="14">
        <f t="shared" si="9"/>
        <v>45702</v>
      </c>
      <c r="Q46" s="14">
        <f t="shared" si="9"/>
        <v>45703</v>
      </c>
      <c r="R46" s="14">
        <f t="shared" si="9"/>
        <v>45704</v>
      </c>
      <c r="S46" s="14">
        <f t="shared" si="9"/>
        <v>45705</v>
      </c>
      <c r="T46" s="14">
        <f t="shared" si="9"/>
        <v>45706</v>
      </c>
      <c r="U46" s="14">
        <f t="shared" si="9"/>
        <v>45707</v>
      </c>
      <c r="V46" s="14">
        <f t="shared" si="9"/>
        <v>45708</v>
      </c>
      <c r="W46" s="14">
        <f t="shared" si="9"/>
        <v>45709</v>
      </c>
      <c r="X46" s="14">
        <f t="shared" si="9"/>
        <v>45710</v>
      </c>
      <c r="Y46" s="14">
        <f t="shared" si="9"/>
        <v>45711</v>
      </c>
      <c r="Z46" s="14">
        <f t="shared" si="9"/>
        <v>45712</v>
      </c>
      <c r="AA46" s="14">
        <f t="shared" si="9"/>
        <v>45713</v>
      </c>
      <c r="AB46" s="14">
        <f t="shared" si="9"/>
        <v>45714</v>
      </c>
      <c r="AC46" s="14">
        <f t="shared" si="9"/>
        <v>45715</v>
      </c>
      <c r="AD46" s="14">
        <f t="shared" si="9"/>
        <v>45716</v>
      </c>
      <c r="AE46" s="14"/>
      <c r="AF46" s="14"/>
      <c r="AG46" s="14"/>
      <c r="AH46" s="53"/>
      <c r="AI46" s="52"/>
      <c r="AJ46" s="74"/>
      <c r="AK46" s="74"/>
      <c r="AL46" s="74"/>
      <c r="AM46" s="74"/>
      <c r="AN46" s="10"/>
    </row>
    <row r="47" spans="2:41" ht="27" customHeight="1">
      <c r="B47" s="52" t="s">
        <v>8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64"/>
      <c r="N47" s="79" t="s">
        <v>41</v>
      </c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7"/>
      <c r="AH47" s="53"/>
      <c r="AI47" s="52"/>
      <c r="AJ47" s="74"/>
      <c r="AK47" s="74"/>
      <c r="AL47" s="74"/>
      <c r="AM47" s="74"/>
    </row>
    <row r="48" spans="2:41" ht="27" customHeight="1">
      <c r="B48" s="53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63"/>
      <c r="N48" s="80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7"/>
      <c r="AH48" s="53"/>
      <c r="AI48" s="52"/>
      <c r="AJ48" s="74"/>
      <c r="AK48" s="74"/>
      <c r="AL48" s="74"/>
      <c r="AM48" s="74"/>
    </row>
    <row r="49" spans="2:41" ht="27" customHeight="1">
      <c r="B49" s="53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63"/>
      <c r="N49" s="80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7"/>
      <c r="AH49" s="53"/>
      <c r="AI49" s="52"/>
      <c r="AJ49" s="74"/>
      <c r="AK49" s="74"/>
      <c r="AL49" s="74"/>
      <c r="AM49" s="74"/>
    </row>
    <row r="50" spans="2:41">
      <c r="B50" s="3" t="s">
        <v>9</v>
      </c>
      <c r="C50" s="3" t="s">
        <v>28</v>
      </c>
      <c r="D50" s="3" t="s">
        <v>28</v>
      </c>
      <c r="E50" s="3"/>
      <c r="F50" s="3"/>
      <c r="G50" s="3"/>
      <c r="H50" s="3"/>
      <c r="I50" s="3"/>
      <c r="J50" s="3" t="s">
        <v>28</v>
      </c>
      <c r="K50" s="3" t="s">
        <v>28</v>
      </c>
      <c r="L50" s="3"/>
      <c r="M50" s="3"/>
      <c r="N50" s="3" t="s">
        <v>30</v>
      </c>
      <c r="O50" s="3" t="s">
        <v>30</v>
      </c>
      <c r="P50" s="3" t="s">
        <v>30</v>
      </c>
      <c r="Q50" s="3" t="s">
        <v>30</v>
      </c>
      <c r="R50" s="3" t="s">
        <v>30</v>
      </c>
      <c r="S50" s="3" t="s">
        <v>30</v>
      </c>
      <c r="T50" s="3" t="s">
        <v>30</v>
      </c>
      <c r="U50" s="3"/>
      <c r="V50" s="3"/>
      <c r="W50" s="3"/>
      <c r="X50" s="3" t="s">
        <v>28</v>
      </c>
      <c r="Y50" s="3" t="s">
        <v>28</v>
      </c>
      <c r="Z50" s="3"/>
      <c r="AA50" s="3"/>
      <c r="AB50" s="3"/>
      <c r="AC50" s="3"/>
      <c r="AD50" s="3"/>
      <c r="AE50" s="3"/>
      <c r="AF50" s="3"/>
      <c r="AG50" s="3"/>
      <c r="AH50" s="3">
        <f>COUNTIF(C50:AG50,"○")</f>
        <v>6</v>
      </c>
      <c r="AI50" s="13">
        <f>AK50-AJ50</f>
        <v>45709</v>
      </c>
      <c r="AJ50" s="3">
        <f>COUNTIF(C50:AG50,"×")</f>
        <v>7</v>
      </c>
      <c r="AK50" s="17">
        <f>MAX(AC44:AG44)</f>
        <v>45716</v>
      </c>
      <c r="AL50" s="3">
        <v>6</v>
      </c>
      <c r="AM50" s="3" t="str">
        <f>IF(AH50&gt;=AL50,"○","×")</f>
        <v>○</v>
      </c>
      <c r="AN50" s="16"/>
    </row>
    <row r="51" spans="2:41" ht="27" customHeight="1"/>
    <row r="52" spans="2:41" ht="18.75" customHeight="1">
      <c r="B52" s="3" t="s">
        <v>1</v>
      </c>
      <c r="C52" s="59">
        <f>DATE($AD$4,$AE$4+5,1)</f>
        <v>45717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1"/>
      <c r="AH52" s="52" t="s">
        <v>10</v>
      </c>
      <c r="AI52" s="52" t="s">
        <v>16</v>
      </c>
      <c r="AJ52" s="74" t="s">
        <v>31</v>
      </c>
      <c r="AK52" s="74" t="s">
        <v>33</v>
      </c>
      <c r="AL52" s="74" t="s">
        <v>32</v>
      </c>
      <c r="AM52" s="74" t="s">
        <v>34</v>
      </c>
      <c r="AO52" s="16"/>
    </row>
    <row r="53" spans="2:41">
      <c r="B53" s="3" t="s">
        <v>2</v>
      </c>
      <c r="C53" s="13">
        <f>DATE($AD$4,$AE$4+5,1)</f>
        <v>45717</v>
      </c>
      <c r="D53" s="13">
        <f>DATE($AD$4,$AE$4+5,2)</f>
        <v>45718</v>
      </c>
      <c r="E53" s="13">
        <f>DATE($AD$4,$AE$4+5,3)</f>
        <v>45719</v>
      </c>
      <c r="F53" s="13">
        <f>DATE($AD$4,$AE$4+5,4)</f>
        <v>45720</v>
      </c>
      <c r="G53" s="13">
        <f>DATE($AD$4,$AE$4+5,5)</f>
        <v>45721</v>
      </c>
      <c r="H53" s="13">
        <f>DATE($AD$4,$AE$4+5,6)</f>
        <v>45722</v>
      </c>
      <c r="I53" s="13">
        <f>DATE($AD$4,$AE$4+5,7)</f>
        <v>45723</v>
      </c>
      <c r="J53" s="13">
        <f>DATE($AD$4,$AE$4+5,8)</f>
        <v>45724</v>
      </c>
      <c r="K53" s="13">
        <f>DATE($AD$4,$AE$4+5,9)</f>
        <v>45725</v>
      </c>
      <c r="L53" s="13">
        <f>DATE($AD$4,$AE$4+5,10)</f>
        <v>45726</v>
      </c>
      <c r="M53" s="13">
        <f>DATE($AD$4,$AE$4+5,11)</f>
        <v>45727</v>
      </c>
      <c r="N53" s="13">
        <f>DATE($AD$4,$AE$4+5,12)</f>
        <v>45728</v>
      </c>
      <c r="O53" s="13">
        <f>DATE($AD$4,$AE$4+5,13)</f>
        <v>45729</v>
      </c>
      <c r="P53" s="13">
        <f>DATE($AD$4,$AE$4+5,14)</f>
        <v>45730</v>
      </c>
      <c r="Q53" s="13">
        <f>DATE($AD$4,$AE$4+5,15)</f>
        <v>45731</v>
      </c>
      <c r="R53" s="13">
        <f>DATE($AD$4,$AE$4+5,16)</f>
        <v>45732</v>
      </c>
      <c r="S53" s="13">
        <f>DATE($AD$4,$AE$4+5,17)</f>
        <v>45733</v>
      </c>
      <c r="T53" s="13">
        <f>DATE($AD$4,$AE$4+5,18)</f>
        <v>45734</v>
      </c>
      <c r="U53" s="13">
        <f>DATE($AD$4,$AE$4+5,19)</f>
        <v>45735</v>
      </c>
      <c r="V53" s="13">
        <f>DATE($AD$4,$AE$4+5,20)</f>
        <v>45736</v>
      </c>
      <c r="W53" s="13">
        <f>DATE($AD$4,$AE$4+5,21)</f>
        <v>45737</v>
      </c>
      <c r="X53" s="13">
        <f>DATE($AD$4,$AE$4+5,22)</f>
        <v>45738</v>
      </c>
      <c r="Y53" s="13">
        <f>DATE($AD$4,$AE$4+5,23)</f>
        <v>45739</v>
      </c>
      <c r="Z53" s="13">
        <f>DATE($AD$4,$AE$4+5,24)</f>
        <v>45740</v>
      </c>
      <c r="AA53" s="13">
        <f>DATE($AD$4,$AE$4+5,25)</f>
        <v>45741</v>
      </c>
      <c r="AB53" s="13">
        <f>DATE($AD$4,$AE$4+5,26)</f>
        <v>45742</v>
      </c>
      <c r="AC53" s="13">
        <f>DATE($AD$4,$AE$4+5,27)</f>
        <v>45743</v>
      </c>
      <c r="AD53" s="13">
        <f>DATE($AD$4,$AE$4+5,28)</f>
        <v>45744</v>
      </c>
      <c r="AE53" s="13">
        <f>DATE($AD$4,$AE$4+5,29)</f>
        <v>45745</v>
      </c>
      <c r="AF53" s="13">
        <f>DATE($AD$4,$AE$4+5,30)</f>
        <v>45746</v>
      </c>
      <c r="AG53" s="13">
        <f>DATE($AD$4,$AE$4+5,31)</f>
        <v>45747</v>
      </c>
      <c r="AH53" s="53"/>
      <c r="AI53" s="52"/>
      <c r="AJ53" s="74"/>
      <c r="AK53" s="74"/>
      <c r="AL53" s="74"/>
      <c r="AM53" s="74"/>
    </row>
    <row r="54" spans="2:41" hidden="1">
      <c r="B54" s="3"/>
      <c r="C54" s="15">
        <f>WEEKDAY(C53)</f>
        <v>7</v>
      </c>
      <c r="D54" s="15">
        <f t="shared" ref="D54:AG54" si="10">WEEKDAY(D53)</f>
        <v>1</v>
      </c>
      <c r="E54" s="15">
        <f t="shared" si="10"/>
        <v>2</v>
      </c>
      <c r="F54" s="15">
        <f t="shared" si="10"/>
        <v>3</v>
      </c>
      <c r="G54" s="15">
        <f t="shared" si="10"/>
        <v>4</v>
      </c>
      <c r="H54" s="15">
        <f t="shared" si="10"/>
        <v>5</v>
      </c>
      <c r="I54" s="15">
        <f t="shared" si="10"/>
        <v>6</v>
      </c>
      <c r="J54" s="15">
        <f t="shared" si="10"/>
        <v>7</v>
      </c>
      <c r="K54" s="15">
        <f t="shared" si="10"/>
        <v>1</v>
      </c>
      <c r="L54" s="15">
        <f t="shared" si="10"/>
        <v>2</v>
      </c>
      <c r="M54" s="15">
        <f t="shared" si="10"/>
        <v>3</v>
      </c>
      <c r="N54" s="15">
        <f t="shared" si="10"/>
        <v>4</v>
      </c>
      <c r="O54" s="15">
        <f t="shared" si="10"/>
        <v>5</v>
      </c>
      <c r="P54" s="15">
        <f t="shared" si="10"/>
        <v>6</v>
      </c>
      <c r="Q54" s="15">
        <f t="shared" si="10"/>
        <v>7</v>
      </c>
      <c r="R54" s="15">
        <f t="shared" si="10"/>
        <v>1</v>
      </c>
      <c r="S54" s="15">
        <f t="shared" si="10"/>
        <v>2</v>
      </c>
      <c r="T54" s="15">
        <f t="shared" si="10"/>
        <v>3</v>
      </c>
      <c r="U54" s="15">
        <f t="shared" si="10"/>
        <v>4</v>
      </c>
      <c r="V54" s="15">
        <f t="shared" si="10"/>
        <v>5</v>
      </c>
      <c r="W54" s="15">
        <f t="shared" si="10"/>
        <v>6</v>
      </c>
      <c r="X54" s="15">
        <f t="shared" si="10"/>
        <v>7</v>
      </c>
      <c r="Y54" s="15">
        <f t="shared" si="10"/>
        <v>1</v>
      </c>
      <c r="Z54" s="15">
        <f t="shared" si="10"/>
        <v>2</v>
      </c>
      <c r="AA54" s="15">
        <f t="shared" si="10"/>
        <v>3</v>
      </c>
      <c r="AB54" s="15">
        <f t="shared" si="10"/>
        <v>4</v>
      </c>
      <c r="AC54" s="15">
        <f t="shared" si="10"/>
        <v>5</v>
      </c>
      <c r="AD54" s="15">
        <f t="shared" si="10"/>
        <v>6</v>
      </c>
      <c r="AE54" s="15">
        <f t="shared" si="10"/>
        <v>7</v>
      </c>
      <c r="AF54" s="15">
        <f t="shared" si="10"/>
        <v>1</v>
      </c>
      <c r="AG54" s="15">
        <f t="shared" si="10"/>
        <v>2</v>
      </c>
      <c r="AH54" s="53"/>
      <c r="AI54" s="52"/>
      <c r="AJ54" s="74"/>
      <c r="AK54" s="74"/>
      <c r="AL54" s="74"/>
      <c r="AM54" s="74"/>
      <c r="AN54" s="10"/>
    </row>
    <row r="55" spans="2:41">
      <c r="B55" s="3" t="s">
        <v>3</v>
      </c>
      <c r="C55" s="14">
        <f>C53</f>
        <v>45717</v>
      </c>
      <c r="D55" s="14">
        <f t="shared" ref="D55:AG55" si="11">D53</f>
        <v>45718</v>
      </c>
      <c r="E55" s="14">
        <f t="shared" si="11"/>
        <v>45719</v>
      </c>
      <c r="F55" s="14">
        <f t="shared" si="11"/>
        <v>45720</v>
      </c>
      <c r="G55" s="14">
        <f t="shared" si="11"/>
        <v>45721</v>
      </c>
      <c r="H55" s="14">
        <f t="shared" si="11"/>
        <v>45722</v>
      </c>
      <c r="I55" s="14">
        <f t="shared" si="11"/>
        <v>45723</v>
      </c>
      <c r="J55" s="14">
        <f t="shared" si="11"/>
        <v>45724</v>
      </c>
      <c r="K55" s="14">
        <f t="shared" si="11"/>
        <v>45725</v>
      </c>
      <c r="L55" s="14">
        <f t="shared" si="11"/>
        <v>45726</v>
      </c>
      <c r="M55" s="14">
        <f t="shared" si="11"/>
        <v>45727</v>
      </c>
      <c r="N55" s="14">
        <f t="shared" si="11"/>
        <v>45728</v>
      </c>
      <c r="O55" s="14">
        <f t="shared" si="11"/>
        <v>45729</v>
      </c>
      <c r="P55" s="14">
        <f t="shared" si="11"/>
        <v>45730</v>
      </c>
      <c r="Q55" s="14">
        <f t="shared" si="11"/>
        <v>45731</v>
      </c>
      <c r="R55" s="14">
        <f t="shared" si="11"/>
        <v>45732</v>
      </c>
      <c r="S55" s="14">
        <f t="shared" si="11"/>
        <v>45733</v>
      </c>
      <c r="T55" s="14">
        <f t="shared" si="11"/>
        <v>45734</v>
      </c>
      <c r="U55" s="14">
        <f t="shared" si="11"/>
        <v>45735</v>
      </c>
      <c r="V55" s="14">
        <f t="shared" si="11"/>
        <v>45736</v>
      </c>
      <c r="W55" s="14">
        <f t="shared" si="11"/>
        <v>45737</v>
      </c>
      <c r="X55" s="14">
        <f t="shared" si="11"/>
        <v>45738</v>
      </c>
      <c r="Y55" s="14">
        <f t="shared" si="11"/>
        <v>45739</v>
      </c>
      <c r="Z55" s="14">
        <f t="shared" si="11"/>
        <v>45740</v>
      </c>
      <c r="AA55" s="14">
        <f t="shared" si="11"/>
        <v>45741</v>
      </c>
      <c r="AB55" s="14">
        <f t="shared" si="11"/>
        <v>45742</v>
      </c>
      <c r="AC55" s="14">
        <f t="shared" si="11"/>
        <v>45743</v>
      </c>
      <c r="AD55" s="14">
        <f t="shared" si="11"/>
        <v>45744</v>
      </c>
      <c r="AE55" s="14">
        <f t="shared" si="11"/>
        <v>45745</v>
      </c>
      <c r="AF55" s="14">
        <f t="shared" si="11"/>
        <v>45746</v>
      </c>
      <c r="AG55" s="14">
        <f t="shared" si="11"/>
        <v>45747</v>
      </c>
      <c r="AH55" s="53"/>
      <c r="AI55" s="52"/>
      <c r="AJ55" s="74"/>
      <c r="AK55" s="74"/>
      <c r="AL55" s="74"/>
      <c r="AM55" s="74"/>
      <c r="AN55" s="10"/>
    </row>
    <row r="56" spans="2:41" ht="27" customHeight="1">
      <c r="B56" s="52" t="s">
        <v>8</v>
      </c>
      <c r="C56" s="64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79" t="s">
        <v>42</v>
      </c>
      <c r="P56" s="58"/>
      <c r="Q56" s="62"/>
      <c r="R56" s="58"/>
      <c r="S56" s="58"/>
      <c r="T56" s="58"/>
      <c r="U56" s="58"/>
      <c r="V56" s="58"/>
      <c r="W56" s="65"/>
      <c r="X56" s="58"/>
      <c r="Y56" s="58"/>
      <c r="Z56" s="58"/>
      <c r="AA56" s="58"/>
      <c r="AB56" s="58"/>
      <c r="AC56" s="58"/>
      <c r="AD56" s="58"/>
      <c r="AE56" s="58"/>
      <c r="AF56" s="58"/>
      <c r="AG56" s="57"/>
      <c r="AH56" s="53"/>
      <c r="AI56" s="52"/>
      <c r="AJ56" s="74"/>
      <c r="AK56" s="74"/>
      <c r="AL56" s="74"/>
      <c r="AM56" s="74"/>
    </row>
    <row r="57" spans="2:41" ht="27" customHeight="1">
      <c r="B57" s="53"/>
      <c r="C57" s="63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80"/>
      <c r="P57" s="55"/>
      <c r="Q57" s="63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7"/>
      <c r="AH57" s="53"/>
      <c r="AI57" s="52"/>
      <c r="AJ57" s="74"/>
      <c r="AK57" s="74"/>
      <c r="AL57" s="74"/>
      <c r="AM57" s="74"/>
    </row>
    <row r="58" spans="2:41" ht="27" customHeight="1">
      <c r="B58" s="53"/>
      <c r="C58" s="63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80"/>
      <c r="P58" s="55"/>
      <c r="Q58" s="63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7"/>
      <c r="AH58" s="53"/>
      <c r="AI58" s="52"/>
      <c r="AJ58" s="74"/>
      <c r="AK58" s="74"/>
      <c r="AL58" s="74"/>
      <c r="AM58" s="74"/>
    </row>
    <row r="59" spans="2:41">
      <c r="B59" s="3" t="s">
        <v>9</v>
      </c>
      <c r="C59" s="3" t="s">
        <v>28</v>
      </c>
      <c r="D59" s="3" t="s">
        <v>28</v>
      </c>
      <c r="E59" s="3"/>
      <c r="F59" s="3"/>
      <c r="G59" s="3"/>
      <c r="H59" s="3"/>
      <c r="I59" s="3"/>
      <c r="J59" s="3" t="s">
        <v>28</v>
      </c>
      <c r="K59" s="3" t="s">
        <v>28</v>
      </c>
      <c r="L59" s="3"/>
      <c r="M59" s="3"/>
      <c r="N59" s="3"/>
      <c r="O59" s="3" t="s">
        <v>30</v>
      </c>
      <c r="P59" s="3" t="s">
        <v>30</v>
      </c>
      <c r="Q59" s="3" t="s">
        <v>30</v>
      </c>
      <c r="R59" s="3" t="s">
        <v>30</v>
      </c>
      <c r="S59" s="3" t="s">
        <v>30</v>
      </c>
      <c r="T59" s="3" t="s">
        <v>30</v>
      </c>
      <c r="U59" s="3" t="s">
        <v>30</v>
      </c>
      <c r="V59" s="3" t="s">
        <v>30</v>
      </c>
      <c r="W59" s="3" t="s">
        <v>30</v>
      </c>
      <c r="X59" s="3" t="s">
        <v>30</v>
      </c>
      <c r="Y59" s="3" t="s">
        <v>30</v>
      </c>
      <c r="Z59" s="3" t="s">
        <v>30</v>
      </c>
      <c r="AA59" s="3" t="s">
        <v>30</v>
      </c>
      <c r="AB59" s="3" t="s">
        <v>30</v>
      </c>
      <c r="AC59" s="3" t="s">
        <v>30</v>
      </c>
      <c r="AD59" s="3" t="s">
        <v>30</v>
      </c>
      <c r="AE59" s="3" t="s">
        <v>30</v>
      </c>
      <c r="AF59" s="3" t="s">
        <v>30</v>
      </c>
      <c r="AG59" s="3" t="s">
        <v>30</v>
      </c>
      <c r="AH59" s="3">
        <f>COUNTIF(C59:AG59,"○")</f>
        <v>4</v>
      </c>
      <c r="AI59" s="13">
        <f>AK59-AJ59</f>
        <v>45728</v>
      </c>
      <c r="AJ59" s="3">
        <f>COUNTIF(C59:AG59,"×")</f>
        <v>19</v>
      </c>
      <c r="AK59" s="17">
        <f>MAX(AC53:AG53)</f>
        <v>45747</v>
      </c>
      <c r="AL59" s="3">
        <v>4</v>
      </c>
      <c r="AM59" s="3" t="str">
        <f>IF(AH59&gt;=AL59,"○","×")</f>
        <v>○</v>
      </c>
    </row>
    <row r="60" spans="2:41" ht="25.5" customHeight="1"/>
    <row r="61" spans="2:41" ht="25.5" customHeight="1">
      <c r="X61" s="78" t="s">
        <v>34</v>
      </c>
      <c r="Y61" s="78"/>
      <c r="Z61" s="78"/>
      <c r="AA61" s="78"/>
      <c r="AB61" s="78"/>
      <c r="AC61" s="78" t="str">
        <f>IF(AND(AM14="○",AM23="○",AM32="○",AM41="○",AM50="○",AM59="○"),"達成","未達成")</f>
        <v>達成</v>
      </c>
      <c r="AD61" s="78"/>
      <c r="AE61" s="78"/>
      <c r="AF61" s="78"/>
      <c r="AG61" s="73"/>
      <c r="AH61" s="73"/>
      <c r="AI61" s="73"/>
      <c r="AL61" s="16"/>
    </row>
    <row r="62" spans="2:41" ht="25.5" customHeight="1">
      <c r="X62" s="73" t="s">
        <v>22</v>
      </c>
      <c r="Y62" s="72"/>
      <c r="Z62" s="72"/>
      <c r="AA62" s="72"/>
      <c r="AB62" s="72"/>
      <c r="AC62" s="73">
        <f>AH14+AH23+AH32+AH41+AH50+AH59</f>
        <v>41</v>
      </c>
      <c r="AD62" s="73"/>
      <c r="AE62" s="73"/>
      <c r="AF62" s="73"/>
      <c r="AG62" s="73" t="s">
        <v>21</v>
      </c>
      <c r="AH62" s="73"/>
      <c r="AI62" s="73"/>
      <c r="AL62" s="16"/>
    </row>
    <row r="63" spans="2:41" ht="25.5" customHeight="1">
      <c r="X63" s="72" t="s">
        <v>19</v>
      </c>
      <c r="Y63" s="72"/>
      <c r="Z63" s="72"/>
      <c r="AA63" s="72"/>
      <c r="AB63" s="72"/>
      <c r="AC63" s="72">
        <v>144</v>
      </c>
      <c r="AD63" s="72"/>
      <c r="AE63" s="72"/>
      <c r="AF63" s="72"/>
      <c r="AG63" s="72" t="s">
        <v>21</v>
      </c>
      <c r="AH63" s="72"/>
      <c r="AI63" s="72"/>
      <c r="AL63" s="16"/>
    </row>
    <row r="64" spans="2:41" ht="25.5" customHeight="1">
      <c r="X64" s="71" t="s">
        <v>20</v>
      </c>
      <c r="Y64" s="72"/>
      <c r="Z64" s="72"/>
      <c r="AA64" s="72"/>
      <c r="AB64" s="72"/>
      <c r="AC64" s="67">
        <f>ROUNDDOWN((AC62/AC63)*100,2)</f>
        <v>28.47</v>
      </c>
      <c r="AD64" s="67"/>
      <c r="AE64" s="67"/>
      <c r="AF64" s="67"/>
      <c r="AG64" s="66" t="s">
        <v>13</v>
      </c>
      <c r="AH64" s="66"/>
      <c r="AI64" s="66"/>
      <c r="AL64" s="16"/>
    </row>
    <row r="65" spans="3:41" ht="25.5" customHeight="1">
      <c r="X65" s="11" t="s">
        <v>23</v>
      </c>
      <c r="AL65" s="16"/>
      <c r="AO65" t="s">
        <v>38</v>
      </c>
    </row>
    <row r="66" spans="3:41" ht="25.5" customHeight="1">
      <c r="Z66" s="73" t="s">
        <v>17</v>
      </c>
      <c r="AA66" s="73"/>
      <c r="AB66" s="73"/>
      <c r="AC66" s="73"/>
      <c r="AD66" s="73"/>
      <c r="AE66" s="83" t="str">
        <f>IF(AND(AC61="達成"),AO65,IF(AC64&gt;28.5,AO66,IF(28.5&gt;AC64,AO67,)))</f>
        <v>月単位（4週8休以上）</v>
      </c>
      <c r="AF66" s="83"/>
      <c r="AG66" s="83"/>
      <c r="AH66" s="83"/>
      <c r="AI66" s="83"/>
      <c r="AL66" s="16"/>
      <c r="AN66" t="s">
        <v>14</v>
      </c>
      <c r="AO66" t="s">
        <v>35</v>
      </c>
    </row>
    <row r="67" spans="3:41">
      <c r="AL67" s="16"/>
      <c r="AN67" t="s">
        <v>36</v>
      </c>
      <c r="AO67" t="s">
        <v>37</v>
      </c>
    </row>
    <row r="68" spans="3:41" ht="20">
      <c r="AE68" s="2"/>
    </row>
    <row r="69" spans="3:41" ht="20">
      <c r="P69" s="2"/>
      <c r="Q69" s="2"/>
      <c r="R69" s="2"/>
      <c r="S69" s="2"/>
      <c r="T69" s="2"/>
      <c r="U69" s="2"/>
      <c r="V69" s="2"/>
      <c r="W69" s="2"/>
      <c r="X69" s="2"/>
    </row>
    <row r="70" spans="3:41" ht="20">
      <c r="P70" s="7"/>
      <c r="Q70" s="7"/>
      <c r="R70" s="7"/>
      <c r="S70" s="7"/>
      <c r="T70" s="7"/>
      <c r="U70" s="7"/>
      <c r="V70" s="7"/>
      <c r="W70" s="7"/>
      <c r="X70" s="7"/>
    </row>
    <row r="71" spans="3:41" ht="20">
      <c r="P71" s="7"/>
      <c r="Q71" s="7"/>
      <c r="R71" s="7"/>
      <c r="S71" s="7"/>
      <c r="T71" s="8"/>
      <c r="U71" s="8"/>
      <c r="V71" s="8"/>
      <c r="W71" s="7"/>
      <c r="X71" s="7"/>
    </row>
    <row r="72" spans="3:41">
      <c r="C72">
        <f t="shared" ref="C72:AG72" si="12">WEEKDAY(C8)</f>
        <v>3</v>
      </c>
      <c r="D72">
        <f t="shared" si="12"/>
        <v>4</v>
      </c>
      <c r="E72">
        <f t="shared" si="12"/>
        <v>5</v>
      </c>
      <c r="F72">
        <f t="shared" si="12"/>
        <v>6</v>
      </c>
      <c r="G72">
        <f t="shared" si="12"/>
        <v>7</v>
      </c>
      <c r="H72">
        <f t="shared" si="12"/>
        <v>1</v>
      </c>
      <c r="I72">
        <f t="shared" si="12"/>
        <v>2</v>
      </c>
      <c r="J72">
        <f t="shared" si="12"/>
        <v>3</v>
      </c>
      <c r="K72">
        <f t="shared" si="12"/>
        <v>4</v>
      </c>
      <c r="L72">
        <f t="shared" si="12"/>
        <v>5</v>
      </c>
      <c r="M72">
        <f t="shared" si="12"/>
        <v>6</v>
      </c>
      <c r="N72">
        <f t="shared" si="12"/>
        <v>7</v>
      </c>
      <c r="O72">
        <f t="shared" si="12"/>
        <v>1</v>
      </c>
      <c r="P72">
        <f t="shared" si="12"/>
        <v>2</v>
      </c>
      <c r="Q72">
        <f t="shared" si="12"/>
        <v>3</v>
      </c>
      <c r="R72">
        <f t="shared" si="12"/>
        <v>4</v>
      </c>
      <c r="S72">
        <f t="shared" si="12"/>
        <v>5</v>
      </c>
      <c r="T72">
        <f t="shared" si="12"/>
        <v>6</v>
      </c>
      <c r="U72">
        <f t="shared" si="12"/>
        <v>7</v>
      </c>
      <c r="V72">
        <f t="shared" si="12"/>
        <v>1</v>
      </c>
      <c r="W72">
        <f t="shared" si="12"/>
        <v>2</v>
      </c>
      <c r="X72">
        <f t="shared" si="12"/>
        <v>3</v>
      </c>
      <c r="Y72">
        <f t="shared" si="12"/>
        <v>4</v>
      </c>
      <c r="Z72">
        <f t="shared" si="12"/>
        <v>5</v>
      </c>
      <c r="AA72">
        <f t="shared" si="12"/>
        <v>6</v>
      </c>
      <c r="AB72">
        <f t="shared" si="12"/>
        <v>7</v>
      </c>
      <c r="AC72">
        <f t="shared" si="12"/>
        <v>1</v>
      </c>
      <c r="AD72">
        <f t="shared" si="12"/>
        <v>2</v>
      </c>
      <c r="AE72">
        <f t="shared" si="12"/>
        <v>3</v>
      </c>
      <c r="AF72">
        <f t="shared" si="12"/>
        <v>4</v>
      </c>
      <c r="AG72">
        <f t="shared" si="12"/>
        <v>5</v>
      </c>
      <c r="AH72">
        <f>COUNTIF(C72:AG72,7)+COUNTIF(C72:AG72,1)</f>
        <v>8</v>
      </c>
    </row>
    <row r="73" spans="3:41">
      <c r="C73">
        <f>WEEKDAY(C17)</f>
        <v>6</v>
      </c>
      <c r="D73">
        <f t="shared" ref="D73:AG73" si="13">WEEKDAY(D17)</f>
        <v>7</v>
      </c>
      <c r="E73">
        <f t="shared" si="13"/>
        <v>1</v>
      </c>
      <c r="F73">
        <f t="shared" si="13"/>
        <v>2</v>
      </c>
      <c r="G73">
        <f t="shared" si="13"/>
        <v>3</v>
      </c>
      <c r="H73">
        <f t="shared" si="13"/>
        <v>4</v>
      </c>
      <c r="I73">
        <f t="shared" si="13"/>
        <v>5</v>
      </c>
      <c r="J73">
        <f t="shared" si="13"/>
        <v>6</v>
      </c>
      <c r="K73">
        <f t="shared" si="13"/>
        <v>7</v>
      </c>
      <c r="L73">
        <f t="shared" si="13"/>
        <v>1</v>
      </c>
      <c r="M73">
        <f t="shared" si="13"/>
        <v>2</v>
      </c>
      <c r="N73">
        <f t="shared" si="13"/>
        <v>3</v>
      </c>
      <c r="O73">
        <f t="shared" si="13"/>
        <v>4</v>
      </c>
      <c r="P73">
        <f t="shared" si="13"/>
        <v>5</v>
      </c>
      <c r="Q73">
        <f t="shared" si="13"/>
        <v>6</v>
      </c>
      <c r="R73">
        <f t="shared" si="13"/>
        <v>7</v>
      </c>
      <c r="S73">
        <f t="shared" si="13"/>
        <v>1</v>
      </c>
      <c r="T73">
        <f t="shared" si="13"/>
        <v>2</v>
      </c>
      <c r="U73">
        <f t="shared" si="13"/>
        <v>3</v>
      </c>
      <c r="V73">
        <f t="shared" si="13"/>
        <v>4</v>
      </c>
      <c r="W73">
        <f t="shared" si="13"/>
        <v>5</v>
      </c>
      <c r="X73">
        <f t="shared" si="13"/>
        <v>6</v>
      </c>
      <c r="Y73">
        <f t="shared" si="13"/>
        <v>7</v>
      </c>
      <c r="Z73">
        <f t="shared" si="13"/>
        <v>1</v>
      </c>
      <c r="AA73">
        <f t="shared" si="13"/>
        <v>2</v>
      </c>
      <c r="AB73">
        <f t="shared" si="13"/>
        <v>3</v>
      </c>
      <c r="AC73">
        <f t="shared" si="13"/>
        <v>4</v>
      </c>
      <c r="AD73">
        <f t="shared" si="13"/>
        <v>5</v>
      </c>
      <c r="AE73">
        <f t="shared" si="13"/>
        <v>6</v>
      </c>
      <c r="AF73">
        <f t="shared" si="13"/>
        <v>7</v>
      </c>
      <c r="AG73">
        <f t="shared" si="13"/>
        <v>7</v>
      </c>
      <c r="AH73">
        <f>COUNTIF(C73:AG73,7)+COUNTIF(C73:AG73,1)</f>
        <v>10</v>
      </c>
    </row>
  </sheetData>
  <mergeCells count="248">
    <mergeCell ref="Z66:AD66"/>
    <mergeCell ref="AE66:AI66"/>
    <mergeCell ref="X63:AB63"/>
    <mergeCell ref="AC63:AF63"/>
    <mergeCell ref="AG63:AI63"/>
    <mergeCell ref="X64:AB64"/>
    <mergeCell ref="AC64:AF64"/>
    <mergeCell ref="AG64:AI64"/>
    <mergeCell ref="AF56:AF58"/>
    <mergeCell ref="AG56:AG58"/>
    <mergeCell ref="X61:AB61"/>
    <mergeCell ref="AC61:AF61"/>
    <mergeCell ref="AG61:AI61"/>
    <mergeCell ref="X62:AB62"/>
    <mergeCell ref="AC62:AF62"/>
    <mergeCell ref="AG62:AI62"/>
    <mergeCell ref="Z56:Z58"/>
    <mergeCell ref="AA56:AA58"/>
    <mergeCell ref="AB56:AB58"/>
    <mergeCell ref="AC56:AC58"/>
    <mergeCell ref="AD56:AD58"/>
    <mergeCell ref="AE56:AE58"/>
    <mergeCell ref="AH52:AH58"/>
    <mergeCell ref="AI52:AI58"/>
    <mergeCell ref="T56:T58"/>
    <mergeCell ref="U56:U58"/>
    <mergeCell ref="V56:V58"/>
    <mergeCell ref="W56:W58"/>
    <mergeCell ref="X56:X58"/>
    <mergeCell ref="Y56:Y58"/>
    <mergeCell ref="N56:N58"/>
    <mergeCell ref="O56:O58"/>
    <mergeCell ref="P56:P58"/>
    <mergeCell ref="Q56:Q58"/>
    <mergeCell ref="R56:R58"/>
    <mergeCell ref="S56:S58"/>
    <mergeCell ref="H56:H58"/>
    <mergeCell ref="I56:I58"/>
    <mergeCell ref="J56:J58"/>
    <mergeCell ref="K56:K58"/>
    <mergeCell ref="L56:L58"/>
    <mergeCell ref="M56:M58"/>
    <mergeCell ref="B56:B58"/>
    <mergeCell ref="C56:C58"/>
    <mergeCell ref="D56:D58"/>
    <mergeCell ref="E56:E58"/>
    <mergeCell ref="F56:F58"/>
    <mergeCell ref="G56:G58"/>
    <mergeCell ref="AJ52:AJ58"/>
    <mergeCell ref="AK52:AK58"/>
    <mergeCell ref="AL52:AL58"/>
    <mergeCell ref="AM52:AM58"/>
    <mergeCell ref="AC47:AC49"/>
    <mergeCell ref="AD47:AD49"/>
    <mergeCell ref="AE47:AE49"/>
    <mergeCell ref="AF47:AF49"/>
    <mergeCell ref="AG47:AG49"/>
    <mergeCell ref="C52:AG52"/>
    <mergeCell ref="W47:W49"/>
    <mergeCell ref="X47:X49"/>
    <mergeCell ref="Y47:Y49"/>
    <mergeCell ref="Z47:Z49"/>
    <mergeCell ref="AA47:AA49"/>
    <mergeCell ref="AB47:AB49"/>
    <mergeCell ref="Q47:Q49"/>
    <mergeCell ref="R47:R49"/>
    <mergeCell ref="S47:S49"/>
    <mergeCell ref="T47:T49"/>
    <mergeCell ref="U47:U49"/>
    <mergeCell ref="V47:V49"/>
    <mergeCell ref="K47:K49"/>
    <mergeCell ref="L47:L49"/>
    <mergeCell ref="M47:M49"/>
    <mergeCell ref="N47:N49"/>
    <mergeCell ref="O47:O49"/>
    <mergeCell ref="P47:P49"/>
    <mergeCell ref="AI43:AI49"/>
    <mergeCell ref="AJ43:AJ49"/>
    <mergeCell ref="AK43:AK49"/>
    <mergeCell ref="AL43:AL49"/>
    <mergeCell ref="AM43:AM49"/>
    <mergeCell ref="AH43:AH49"/>
    <mergeCell ref="B47:B49"/>
    <mergeCell ref="C47:C49"/>
    <mergeCell ref="D47:D49"/>
    <mergeCell ref="E47:E49"/>
    <mergeCell ref="F47:F49"/>
    <mergeCell ref="AD38:AD40"/>
    <mergeCell ref="AE38:AE40"/>
    <mergeCell ref="AF38:AF40"/>
    <mergeCell ref="AG38:AG40"/>
    <mergeCell ref="C43:AG43"/>
    <mergeCell ref="G47:G49"/>
    <mergeCell ref="H47:H49"/>
    <mergeCell ref="I47:I49"/>
    <mergeCell ref="J47:J49"/>
    <mergeCell ref="X38:X40"/>
    <mergeCell ref="Y38:Y40"/>
    <mergeCell ref="Z38:Z40"/>
    <mergeCell ref="AA38:AA40"/>
    <mergeCell ref="AB38:AB40"/>
    <mergeCell ref="AC38:AC40"/>
    <mergeCell ref="R38:R40"/>
    <mergeCell ref="S38:S40"/>
    <mergeCell ref="T38:T40"/>
    <mergeCell ref="U38:U40"/>
    <mergeCell ref="AM34:AM40"/>
    <mergeCell ref="B38:B40"/>
    <mergeCell ref="C38:C40"/>
    <mergeCell ref="D38:D40"/>
    <mergeCell ref="E38:E40"/>
    <mergeCell ref="F38:F40"/>
    <mergeCell ref="G38:G40"/>
    <mergeCell ref="V38:V40"/>
    <mergeCell ref="W38:W40"/>
    <mergeCell ref="L38:L40"/>
    <mergeCell ref="M38:M40"/>
    <mergeCell ref="N38:N40"/>
    <mergeCell ref="O38:O40"/>
    <mergeCell ref="P38:P40"/>
    <mergeCell ref="Q38:Q40"/>
    <mergeCell ref="AJ34:AJ40"/>
    <mergeCell ref="C34:AG34"/>
    <mergeCell ref="AH34:AH40"/>
    <mergeCell ref="AI34:AI40"/>
    <mergeCell ref="H38:H40"/>
    <mergeCell ref="I38:I40"/>
    <mergeCell ref="J38:J40"/>
    <mergeCell ref="L29:L31"/>
    <mergeCell ref="O29:O31"/>
    <mergeCell ref="P29:P31"/>
    <mergeCell ref="AK25:AK31"/>
    <mergeCell ref="AL25:AL31"/>
    <mergeCell ref="K38:K40"/>
    <mergeCell ref="Y29:Y31"/>
    <mergeCell ref="Z29:Z31"/>
    <mergeCell ref="AA29:AA31"/>
    <mergeCell ref="AB29:AB31"/>
    <mergeCell ref="AC29:AC31"/>
    <mergeCell ref="AD29:AD31"/>
    <mergeCell ref="S29:S31"/>
    <mergeCell ref="T29:T31"/>
    <mergeCell ref="U29:U31"/>
    <mergeCell ref="V29:V31"/>
    <mergeCell ref="W29:W31"/>
    <mergeCell ref="X29:X31"/>
    <mergeCell ref="M29:M31"/>
    <mergeCell ref="N29:N31"/>
    <mergeCell ref="Q29:Q31"/>
    <mergeCell ref="R29:R31"/>
    <mergeCell ref="AK34:AK40"/>
    <mergeCell ref="AL34:AL40"/>
    <mergeCell ref="T20:T22"/>
    <mergeCell ref="U20:U22"/>
    <mergeCell ref="V20:V22"/>
    <mergeCell ref="W20:W22"/>
    <mergeCell ref="X20:X22"/>
    <mergeCell ref="Y20:Y22"/>
    <mergeCell ref="AM25:AM31"/>
    <mergeCell ref="B29:B31"/>
    <mergeCell ref="C29:C31"/>
    <mergeCell ref="D29:D31"/>
    <mergeCell ref="E29:E31"/>
    <mergeCell ref="F29:F31"/>
    <mergeCell ref="G29:G31"/>
    <mergeCell ref="H29:H31"/>
    <mergeCell ref="AE29:AE31"/>
    <mergeCell ref="AF29:AF31"/>
    <mergeCell ref="AG29:AG31"/>
    <mergeCell ref="C25:AG25"/>
    <mergeCell ref="AH25:AH31"/>
    <mergeCell ref="AI25:AI31"/>
    <mergeCell ref="AJ25:AJ31"/>
    <mergeCell ref="I29:I31"/>
    <mergeCell ref="J29:J31"/>
    <mergeCell ref="K29:K31"/>
    <mergeCell ref="AM16:AM22"/>
    <mergeCell ref="B20:B22"/>
    <mergeCell ref="C20:C22"/>
    <mergeCell ref="D20:D22"/>
    <mergeCell ref="E20:E22"/>
    <mergeCell ref="F20:F22"/>
    <mergeCell ref="G20:G22"/>
    <mergeCell ref="H20:H22"/>
    <mergeCell ref="I20:I22"/>
    <mergeCell ref="AF20:AF22"/>
    <mergeCell ref="AG20:AG22"/>
    <mergeCell ref="N20:N22"/>
    <mergeCell ref="O20:O22"/>
    <mergeCell ref="P20:P22"/>
    <mergeCell ref="Q20:Q22"/>
    <mergeCell ref="R20:R22"/>
    <mergeCell ref="S20:S22"/>
    <mergeCell ref="AL16:AL22"/>
    <mergeCell ref="Z20:Z22"/>
    <mergeCell ref="AA20:AA22"/>
    <mergeCell ref="AB20:AB22"/>
    <mergeCell ref="AC20:AC22"/>
    <mergeCell ref="AD20:AD22"/>
    <mergeCell ref="AE20:AE22"/>
    <mergeCell ref="AG11:AG13"/>
    <mergeCell ref="C16:AG16"/>
    <mergeCell ref="AH16:AH22"/>
    <mergeCell ref="AI16:AI22"/>
    <mergeCell ref="AJ16:AJ22"/>
    <mergeCell ref="AK16:AK22"/>
    <mergeCell ref="J20:J22"/>
    <mergeCell ref="K20:K22"/>
    <mergeCell ref="L20:L22"/>
    <mergeCell ref="M20:M22"/>
    <mergeCell ref="AA11:AA13"/>
    <mergeCell ref="AB11:AB13"/>
    <mergeCell ref="AC11:AC13"/>
    <mergeCell ref="AD11:AD13"/>
    <mergeCell ref="AE11:AE13"/>
    <mergeCell ref="AF11:AF13"/>
    <mergeCell ref="U11:U13"/>
    <mergeCell ref="V11:V13"/>
    <mergeCell ref="W11:W13"/>
    <mergeCell ref="X11:X13"/>
    <mergeCell ref="Y11:Y13"/>
    <mergeCell ref="Z11:Z13"/>
    <mergeCell ref="O11:O13"/>
    <mergeCell ref="P11:P13"/>
    <mergeCell ref="Q11:Q13"/>
    <mergeCell ref="R11:R13"/>
    <mergeCell ref="S11:S13"/>
    <mergeCell ref="T11:T13"/>
    <mergeCell ref="AM7:A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C7:AG7"/>
    <mergeCell ref="AH7:AH13"/>
    <mergeCell ref="AI7:AI13"/>
    <mergeCell ref="AJ7:AJ13"/>
    <mergeCell ref="AK7:AK13"/>
    <mergeCell ref="AL7:AL13"/>
    <mergeCell ref="K11:K13"/>
    <mergeCell ref="L11:L13"/>
    <mergeCell ref="M11:M13"/>
    <mergeCell ref="N11:N13"/>
  </mergeCells>
  <phoneticPr fontId="1"/>
  <conditionalFormatting sqref="C10:AG13">
    <cfRule type="expression" dxfId="11" priority="11">
      <formula>C$14="×"</formula>
    </cfRule>
    <cfRule type="expression" dxfId="10" priority="12">
      <formula>C$14="○"</formula>
    </cfRule>
  </conditionalFormatting>
  <conditionalFormatting sqref="C19:AG22">
    <cfRule type="expression" dxfId="9" priority="9">
      <formula>C$23="×"</formula>
    </cfRule>
    <cfRule type="expression" dxfId="8" priority="10">
      <formula>C$23="○"</formula>
    </cfRule>
  </conditionalFormatting>
  <conditionalFormatting sqref="C28:AG31">
    <cfRule type="expression" dxfId="7" priority="7">
      <formula>C$32="×"</formula>
    </cfRule>
    <cfRule type="expression" dxfId="6" priority="8">
      <formula>C$32="○"</formula>
    </cfRule>
  </conditionalFormatting>
  <conditionalFormatting sqref="C37:AG40">
    <cfRule type="expression" dxfId="5" priority="5">
      <formula>C$41="×"</formula>
    </cfRule>
    <cfRule type="expression" dxfId="4" priority="6">
      <formula>C$41="○"</formula>
    </cfRule>
  </conditionalFormatting>
  <conditionalFormatting sqref="C46:AG49">
    <cfRule type="expression" dxfId="3" priority="3">
      <formula>C$50="×"</formula>
    </cfRule>
    <cfRule type="expression" dxfId="2" priority="4">
      <formula>C$50="○"</formula>
    </cfRule>
  </conditionalFormatting>
  <conditionalFormatting sqref="C55:AG58">
    <cfRule type="expression" dxfId="1" priority="1">
      <formula>C$59="×"</formula>
    </cfRule>
    <cfRule type="expression" dxfId="0" priority="2">
      <formula>C$59="○"</formula>
    </cfRule>
  </conditionalFormatting>
  <dataValidations count="1">
    <dataValidation type="list" allowBlank="1" showInputMessage="1" showErrorMessage="1" sqref="AE66:AI66" xr:uid="{3AA20F54-7928-483F-BC54-A71FA6EE01E3}">
      <formula1>$AO$65:$AO$67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Header>&amp;R&amp;20（別紙２）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週単位_入力用</vt:lpstr>
      <vt:lpstr>週単位_提出用</vt:lpstr>
      <vt:lpstr>月単位</vt:lpstr>
      <vt:lpstr>月単位(例)</vt:lpstr>
      <vt:lpstr>月単位!Print_Area</vt:lpstr>
      <vt:lpstr>'月単位(例)'!Print_Area</vt:lpstr>
      <vt:lpstr>週単位_提出用!Print_Area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建設技術企画課</dc:creator>
  <cp:lastModifiedBy>金丸智</cp:lastModifiedBy>
  <cp:lastPrinted>2025-08-26T09:22:31Z</cp:lastPrinted>
  <dcterms:created xsi:type="dcterms:W3CDTF">2018-11-15T12:03:19Z</dcterms:created>
  <dcterms:modified xsi:type="dcterms:W3CDTF">2026-07-23T06:46:52Z</dcterms:modified>
</cp:coreProperties>
</file>